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Z:\Culture Company\Projects\Network Neighbourhood\A_Budget\Programming budget\"/>
    </mc:Choice>
  </mc:AlternateContent>
  <bookViews>
    <workbookView xWindow="405" yWindow="-60" windowWidth="9855" windowHeight="11475" tabRatio="724" activeTab="1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Feb!$A$1:$AJ$90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7"/>
</workbook>
</file>

<file path=xl/calcChain.xml><?xml version="1.0" encoding="utf-8"?>
<calcChain xmlns="http://schemas.openxmlformats.org/spreadsheetml/2006/main">
  <c r="V26" i="11" l="1"/>
  <c r="V24" i="11"/>
  <c r="V23" i="11"/>
  <c r="V22" i="11"/>
  <c r="U20" i="11"/>
  <c r="C22" i="19"/>
  <c r="B42" i="19"/>
  <c r="B41" i="19"/>
  <c r="B40" i="19"/>
  <c r="B39" i="19"/>
  <c r="B38" i="19"/>
  <c r="B43" i="19" s="1"/>
  <c r="B8" i="19" s="1"/>
  <c r="B37" i="19"/>
  <c r="B36" i="19"/>
  <c r="B32" i="19"/>
  <c r="B31" i="19"/>
  <c r="B30" i="19"/>
  <c r="B29" i="19"/>
  <c r="L23" i="19"/>
  <c r="L25" i="19" s="1"/>
  <c r="J23" i="19"/>
  <c r="J25" i="19" s="1"/>
  <c r="H23" i="19"/>
  <c r="H25" i="19" s="1"/>
  <c r="B23" i="19"/>
  <c r="B25" i="19" s="1"/>
  <c r="L22" i="19"/>
  <c r="J22" i="19"/>
  <c r="H22" i="19"/>
  <c r="B22" i="19"/>
  <c r="B18" i="19"/>
  <c r="B5" i="19" s="1"/>
  <c r="B42" i="18"/>
  <c r="B41" i="18"/>
  <c r="B40" i="18"/>
  <c r="B39" i="18"/>
  <c r="B38" i="18"/>
  <c r="B37" i="18"/>
  <c r="B43" i="18" s="1"/>
  <c r="B8" i="18" s="1"/>
  <c r="B36" i="18"/>
  <c r="B32" i="18"/>
  <c r="B31" i="18"/>
  <c r="B30" i="18"/>
  <c r="B29" i="18"/>
  <c r="B33" i="18" s="1"/>
  <c r="B7" i="18" s="1"/>
  <c r="I23" i="18"/>
  <c r="I25" i="18" s="1"/>
  <c r="G23" i="18"/>
  <c r="G25" i="18" s="1"/>
  <c r="E23" i="18"/>
  <c r="E25" i="18" s="1"/>
  <c r="B23" i="18"/>
  <c r="B25" i="18" s="1"/>
  <c r="I22" i="18"/>
  <c r="G22" i="18"/>
  <c r="E22" i="18"/>
  <c r="B22" i="18"/>
  <c r="B18" i="18"/>
  <c r="B5" i="18" s="1"/>
  <c r="B33" i="19" l="1"/>
  <c r="B7" i="19" s="1"/>
  <c r="L24" i="19"/>
  <c r="L26" i="19" s="1"/>
  <c r="L9" i="19" s="1"/>
  <c r="L10" i="19" s="1"/>
  <c r="B24" i="19"/>
  <c r="B26" i="19" s="1"/>
  <c r="B6" i="19" s="1"/>
  <c r="H24" i="19"/>
  <c r="H26" i="19" s="1"/>
  <c r="J24" i="19"/>
  <c r="J26" i="19" s="1"/>
  <c r="G24" i="18"/>
  <c r="G26" i="18" s="1"/>
  <c r="I24" i="18"/>
  <c r="I26" i="18" s="1"/>
  <c r="I9" i="18" s="1"/>
  <c r="I10" i="18" s="1"/>
  <c r="B24" i="18"/>
  <c r="B26" i="18" s="1"/>
  <c r="B6" i="18" s="1"/>
  <c r="E24" i="18"/>
  <c r="E26" i="18" s="1"/>
  <c r="B9" i="19" l="1"/>
  <c r="B10" i="19" s="1"/>
  <c r="L11" i="19"/>
  <c r="B9" i="18"/>
  <c r="B10" i="18"/>
  <c r="B12" i="18" s="1"/>
  <c r="N19" i="18" s="1"/>
  <c r="N21" i="18" s="1"/>
  <c r="I11" i="18"/>
  <c r="B11" i="18"/>
  <c r="B12" i="19" l="1"/>
  <c r="Q19" i="19" s="1"/>
  <c r="Q21" i="19" s="1"/>
  <c r="B11" i="19"/>
  <c r="T39" i="11" l="1"/>
  <c r="S39" i="11"/>
  <c r="R39" i="11"/>
  <c r="S90" i="11"/>
  <c r="S32" i="11" s="1"/>
  <c r="S84" i="11"/>
  <c r="S77" i="11"/>
  <c r="S79" i="11" s="1"/>
  <c r="S29" i="11" s="1"/>
  <c r="S67" i="11"/>
  <c r="S68" i="11" s="1"/>
  <c r="S63" i="11"/>
  <c r="S28" i="11"/>
  <c r="S12" i="11"/>
  <c r="S14" i="11" s="1"/>
  <c r="S53" i="11" s="1"/>
  <c r="R90" i="11"/>
  <c r="R32" i="11" s="1"/>
  <c r="R84" i="11"/>
  <c r="R28" i="11" s="1"/>
  <c r="R77" i="11"/>
  <c r="R79" i="11" s="1"/>
  <c r="R29" i="11" s="1"/>
  <c r="R67" i="11"/>
  <c r="R68" i="11" s="1"/>
  <c r="R63" i="11"/>
  <c r="R12" i="11"/>
  <c r="R14" i="11" s="1"/>
  <c r="Q90" i="11"/>
  <c r="Q84" i="11"/>
  <c r="Q28" i="11" s="1"/>
  <c r="Q77" i="11"/>
  <c r="Q79" i="11" s="1"/>
  <c r="Q29" i="11" s="1"/>
  <c r="Q67" i="11"/>
  <c r="Q68" i="11" s="1"/>
  <c r="Q63" i="11"/>
  <c r="Q32" i="11"/>
  <c r="Q12" i="11"/>
  <c r="Q14" i="11" s="1"/>
  <c r="Q53" i="11" s="1"/>
  <c r="P90" i="11"/>
  <c r="P32" i="11" s="1"/>
  <c r="P84" i="11"/>
  <c r="P77" i="11"/>
  <c r="P79" i="11" s="1"/>
  <c r="P29" i="11" s="1"/>
  <c r="P67" i="11"/>
  <c r="P68" i="11" s="1"/>
  <c r="P63" i="11"/>
  <c r="P28" i="11"/>
  <c r="P12" i="11"/>
  <c r="P14" i="11" s="1"/>
  <c r="O90" i="11"/>
  <c r="O32" i="11" s="1"/>
  <c r="O84" i="11"/>
  <c r="O77" i="11"/>
  <c r="O79" i="11" s="1"/>
  <c r="O29" i="11" s="1"/>
  <c r="O67" i="11"/>
  <c r="O68" i="11" s="1"/>
  <c r="O63" i="11"/>
  <c r="O28" i="11"/>
  <c r="O12" i="11"/>
  <c r="O14" i="11" s="1"/>
  <c r="O53" i="11" s="1"/>
  <c r="M90" i="11"/>
  <c r="M32" i="11" s="1"/>
  <c r="M84" i="11"/>
  <c r="M79" i="11"/>
  <c r="M29" i="11" s="1"/>
  <c r="M77" i="11"/>
  <c r="M67" i="11"/>
  <c r="M68" i="11" s="1"/>
  <c r="M63" i="11"/>
  <c r="M28" i="11"/>
  <c r="M12" i="11"/>
  <c r="M14" i="11" s="1"/>
  <c r="N90" i="11"/>
  <c r="N32" i="11" s="1"/>
  <c r="N84" i="11"/>
  <c r="N77" i="11"/>
  <c r="N79" i="11" s="1"/>
  <c r="N29" i="11" s="1"/>
  <c r="N67" i="11"/>
  <c r="N68" i="11" s="1"/>
  <c r="N70" i="11" s="1"/>
  <c r="N30" i="11" s="1"/>
  <c r="N63" i="11"/>
  <c r="N28" i="11"/>
  <c r="N12" i="11"/>
  <c r="N14" i="11" s="1"/>
  <c r="L90" i="11"/>
  <c r="L32" i="11" s="1"/>
  <c r="L84" i="11"/>
  <c r="L28" i="11" s="1"/>
  <c r="L77" i="11"/>
  <c r="L79" i="11" s="1"/>
  <c r="L29" i="11" s="1"/>
  <c r="L67" i="11"/>
  <c r="L68" i="11" s="1"/>
  <c r="L63" i="11"/>
  <c r="L12" i="11"/>
  <c r="L14" i="11" s="1"/>
  <c r="L53" i="11" s="1"/>
  <c r="K90" i="11"/>
  <c r="K32" i="11" s="1"/>
  <c r="K84" i="11"/>
  <c r="K28" i="11" s="1"/>
  <c r="K77" i="11"/>
  <c r="K79" i="11" s="1"/>
  <c r="K29" i="11" s="1"/>
  <c r="K67" i="11"/>
  <c r="K68" i="11" s="1"/>
  <c r="K63" i="11"/>
  <c r="K12" i="11"/>
  <c r="K14" i="11" s="1"/>
  <c r="J90" i="11"/>
  <c r="J32" i="11" s="1"/>
  <c r="J84" i="11"/>
  <c r="J28" i="11" s="1"/>
  <c r="J77" i="11"/>
  <c r="J79" i="11" s="1"/>
  <c r="J29" i="11" s="1"/>
  <c r="J67" i="11"/>
  <c r="J68" i="11" s="1"/>
  <c r="J63" i="11"/>
  <c r="J12" i="11"/>
  <c r="J14" i="11" s="1"/>
  <c r="I90" i="11"/>
  <c r="I32" i="11" s="1"/>
  <c r="I84" i="11"/>
  <c r="I28" i="11" s="1"/>
  <c r="I77" i="11"/>
  <c r="I79" i="11" s="1"/>
  <c r="I29" i="11" s="1"/>
  <c r="I67" i="11"/>
  <c r="I68" i="11" s="1"/>
  <c r="I63" i="11"/>
  <c r="I12" i="11"/>
  <c r="I14" i="11" s="1"/>
  <c r="I53" i="11" s="1"/>
  <c r="H90" i="11"/>
  <c r="H32" i="11" s="1"/>
  <c r="H84" i="11"/>
  <c r="H28" i="11" s="1"/>
  <c r="H77" i="11"/>
  <c r="H79" i="11" s="1"/>
  <c r="H29" i="11" s="1"/>
  <c r="H67" i="11"/>
  <c r="H68" i="11" s="1"/>
  <c r="H63" i="11"/>
  <c r="H12" i="11"/>
  <c r="H14" i="11" s="1"/>
  <c r="H13" i="16"/>
  <c r="G13" i="16"/>
  <c r="F13" i="16"/>
  <c r="F15" i="16" s="1"/>
  <c r="E13" i="16"/>
  <c r="E15" i="16" s="1"/>
  <c r="D13" i="16"/>
  <c r="C13" i="16"/>
  <c r="H13" i="14"/>
  <c r="G13" i="14"/>
  <c r="G15" i="14" s="1"/>
  <c r="F13" i="14"/>
  <c r="F15" i="14" s="1"/>
  <c r="E13" i="14"/>
  <c r="D13" i="14"/>
  <c r="D15" i="14" s="1"/>
  <c r="C13" i="14"/>
  <c r="C15" i="14" s="1"/>
  <c r="D16" i="15"/>
  <c r="E16" i="15"/>
  <c r="F16" i="15"/>
  <c r="G16" i="15"/>
  <c r="H16" i="15"/>
  <c r="D14" i="15"/>
  <c r="E14" i="15"/>
  <c r="F14" i="15"/>
  <c r="G14" i="15"/>
  <c r="H14" i="15"/>
  <c r="C16" i="15"/>
  <c r="C14" i="15"/>
  <c r="R70" i="11" l="1"/>
  <c r="R30" i="11" s="1"/>
  <c r="M70" i="11"/>
  <c r="M30" i="11" s="1"/>
  <c r="M39" i="11" s="1"/>
  <c r="O70" i="11"/>
  <c r="O30" i="11" s="1"/>
  <c r="S54" i="11"/>
  <c r="S55" i="11"/>
  <c r="S70" i="11"/>
  <c r="S30" i="11" s="1"/>
  <c r="S16" i="11"/>
  <c r="R16" i="11"/>
  <c r="R53" i="11"/>
  <c r="Q55" i="11"/>
  <c r="Q54" i="11"/>
  <c r="Q70" i="11"/>
  <c r="Q30" i="11" s="1"/>
  <c r="Q39" i="11" s="1"/>
  <c r="Q16" i="11"/>
  <c r="P70" i="11"/>
  <c r="P30" i="11" s="1"/>
  <c r="P39" i="11" s="1"/>
  <c r="P53" i="11"/>
  <c r="P16" i="11"/>
  <c r="O54" i="11"/>
  <c r="O15" i="11" s="1"/>
  <c r="O17" i="11" s="1"/>
  <c r="O41" i="11" s="1"/>
  <c r="O55" i="11"/>
  <c r="O39" i="11"/>
  <c r="O16" i="11"/>
  <c r="M53" i="11"/>
  <c r="M16" i="11"/>
  <c r="N16" i="11"/>
  <c r="N53" i="11"/>
  <c r="N39" i="11"/>
  <c r="K70" i="11"/>
  <c r="K30" i="11" s="1"/>
  <c r="H70" i="11"/>
  <c r="H30" i="11" s="1"/>
  <c r="H39" i="11" s="1"/>
  <c r="L70" i="11"/>
  <c r="L30" i="11" s="1"/>
  <c r="L39" i="11" s="1"/>
  <c r="L55" i="11"/>
  <c r="L54" i="11"/>
  <c r="I70" i="11"/>
  <c r="I30" i="11" s="1"/>
  <c r="I39" i="11" s="1"/>
  <c r="L16" i="11"/>
  <c r="K16" i="11"/>
  <c r="K53" i="11"/>
  <c r="K39" i="11"/>
  <c r="J70" i="11"/>
  <c r="J30" i="11" s="1"/>
  <c r="J39" i="11" s="1"/>
  <c r="J53" i="11"/>
  <c r="J16" i="11"/>
  <c r="I55" i="11"/>
  <c r="I54" i="11"/>
  <c r="I16" i="11"/>
  <c r="H53" i="11"/>
  <c r="H16" i="11"/>
  <c r="C15" i="16"/>
  <c r="G15" i="16"/>
  <c r="D15" i="16"/>
  <c r="H15" i="16"/>
  <c r="H15" i="14"/>
  <c r="E15" i="14"/>
  <c r="Q15" i="11" l="1"/>
  <c r="Q17" i="11" s="1"/>
  <c r="Q41" i="11" s="1"/>
  <c r="S56" i="11"/>
  <c r="S57" i="11" s="1"/>
  <c r="S20" i="11" s="1"/>
  <c r="S15" i="11"/>
  <c r="S17" i="11" s="1"/>
  <c r="S41" i="11" s="1"/>
  <c r="R55" i="11"/>
  <c r="R54" i="11"/>
  <c r="Q56" i="11"/>
  <c r="Q57" i="11" s="1"/>
  <c r="Q20" i="11" s="1"/>
  <c r="P54" i="11"/>
  <c r="P55" i="11"/>
  <c r="O56" i="11"/>
  <c r="O57" i="11" s="1"/>
  <c r="O20" i="11" s="1"/>
  <c r="M55" i="11"/>
  <c r="M54" i="11"/>
  <c r="M15" i="11" s="1"/>
  <c r="M17" i="11" s="1"/>
  <c r="M41" i="11" s="1"/>
  <c r="N55" i="11"/>
  <c r="N54" i="11"/>
  <c r="N15" i="11" s="1"/>
  <c r="N17" i="11" s="1"/>
  <c r="N41" i="11" s="1"/>
  <c r="I15" i="11"/>
  <c r="I17" i="11" s="1"/>
  <c r="I41" i="11" s="1"/>
  <c r="L15" i="11"/>
  <c r="L17" i="11" s="1"/>
  <c r="L41" i="11" s="1"/>
  <c r="L56" i="11"/>
  <c r="L57" i="11" s="1"/>
  <c r="L20" i="11" s="1"/>
  <c r="K55" i="11"/>
  <c r="K54" i="11"/>
  <c r="J54" i="11"/>
  <c r="J55" i="11"/>
  <c r="I56" i="11"/>
  <c r="I57" i="11" s="1"/>
  <c r="I20" i="11" s="1"/>
  <c r="H55" i="11"/>
  <c r="H54" i="11"/>
  <c r="H15" i="11" l="1"/>
  <c r="H17" i="11" s="1"/>
  <c r="H41" i="11" s="1"/>
  <c r="N56" i="11"/>
  <c r="N57" i="11" s="1"/>
  <c r="N20" i="11" s="1"/>
  <c r="R15" i="11"/>
  <c r="R17" i="11" s="1"/>
  <c r="R41" i="11" s="1"/>
  <c r="R56" i="11"/>
  <c r="R57" i="11" s="1"/>
  <c r="R20" i="11" s="1"/>
  <c r="P15" i="11"/>
  <c r="P17" i="11" s="1"/>
  <c r="P41" i="11" s="1"/>
  <c r="P56" i="11"/>
  <c r="P57" i="11" s="1"/>
  <c r="P20" i="11" s="1"/>
  <c r="M56" i="11"/>
  <c r="M57" i="11" s="1"/>
  <c r="M20" i="11" s="1"/>
  <c r="J15" i="11"/>
  <c r="J17" i="11" s="1"/>
  <c r="J41" i="11" s="1"/>
  <c r="H56" i="11"/>
  <c r="H57" i="11" s="1"/>
  <c r="H20" i="11" s="1"/>
  <c r="K15" i="11"/>
  <c r="K17" i="11" s="1"/>
  <c r="K41" i="11" s="1"/>
  <c r="K56" i="11"/>
  <c r="K57" i="11" s="1"/>
  <c r="K20" i="11" s="1"/>
  <c r="J56" i="11"/>
  <c r="J57" i="11" s="1"/>
  <c r="J20" i="11" s="1"/>
  <c r="H89" i="16" l="1"/>
  <c r="G89" i="16"/>
  <c r="F89" i="16"/>
  <c r="F31" i="16" s="1"/>
  <c r="F38" i="16" s="1"/>
  <c r="E89" i="16"/>
  <c r="E31" i="16" s="1"/>
  <c r="D89" i="16"/>
  <c r="C89" i="16"/>
  <c r="H83" i="16"/>
  <c r="G83" i="16"/>
  <c r="G27" i="16" s="1"/>
  <c r="F83" i="16"/>
  <c r="E83" i="16"/>
  <c r="D83" i="16"/>
  <c r="C83" i="16"/>
  <c r="C27" i="16" s="1"/>
  <c r="F78" i="16"/>
  <c r="E78" i="16"/>
  <c r="H76" i="16"/>
  <c r="H78" i="16" s="1"/>
  <c r="H28" i="16" s="1"/>
  <c r="G76" i="16"/>
  <c r="G78" i="16" s="1"/>
  <c r="G28" i="16" s="1"/>
  <c r="F76" i="16"/>
  <c r="E76" i="16"/>
  <c r="D76" i="16"/>
  <c r="D78" i="16" s="1"/>
  <c r="D28" i="16" s="1"/>
  <c r="M28" i="16" s="1"/>
  <c r="C76" i="16"/>
  <c r="C78" i="16" s="1"/>
  <c r="C28" i="16" s="1"/>
  <c r="H67" i="16"/>
  <c r="G67" i="16"/>
  <c r="D67" i="16"/>
  <c r="C67" i="16"/>
  <c r="H66" i="16"/>
  <c r="G66" i="16"/>
  <c r="F66" i="16"/>
  <c r="F67" i="16" s="1"/>
  <c r="F69" i="16" s="1"/>
  <c r="E66" i="16"/>
  <c r="E67" i="16" s="1"/>
  <c r="E69" i="16" s="1"/>
  <c r="E29" i="16" s="1"/>
  <c r="D66" i="16"/>
  <c r="C66" i="16"/>
  <c r="H62" i="16"/>
  <c r="H69" i="16" s="1"/>
  <c r="H29" i="16" s="1"/>
  <c r="G62" i="16"/>
  <c r="F62" i="16"/>
  <c r="E62" i="16"/>
  <c r="D62" i="16"/>
  <c r="D69" i="16" s="1"/>
  <c r="D29" i="16" s="1"/>
  <c r="C62" i="16"/>
  <c r="C69" i="16" s="1"/>
  <c r="C29" i="16" s="1"/>
  <c r="L38" i="16"/>
  <c r="M37" i="16"/>
  <c r="M36" i="16"/>
  <c r="M35" i="16"/>
  <c r="M34" i="16"/>
  <c r="M33" i="16"/>
  <c r="M32" i="16"/>
  <c r="H31" i="16"/>
  <c r="G31" i="16"/>
  <c r="D31" i="16"/>
  <c r="C31" i="16"/>
  <c r="M31" i="16" s="1"/>
  <c r="F29" i="16"/>
  <c r="F28" i="16"/>
  <c r="E28" i="16"/>
  <c r="H27" i="16"/>
  <c r="F27" i="16"/>
  <c r="E27" i="16"/>
  <c r="D27" i="16"/>
  <c r="D38" i="16" s="1"/>
  <c r="M25" i="16"/>
  <c r="M24" i="16"/>
  <c r="M23" i="16"/>
  <c r="M22" i="16"/>
  <c r="M21" i="16"/>
  <c r="M20" i="16"/>
  <c r="M18" i="16"/>
  <c r="E52" i="16"/>
  <c r="E53" i="16" s="1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 s="1"/>
  <c r="E69" i="15"/>
  <c r="D69" i="15"/>
  <c r="D29" i="15" s="1"/>
  <c r="H67" i="15"/>
  <c r="G67" i="15"/>
  <c r="G69" i="15" s="1"/>
  <c r="G29" i="15" s="1"/>
  <c r="F67" i="15"/>
  <c r="F69" i="15" s="1"/>
  <c r="F29" i="15" s="1"/>
  <c r="F38" i="15" s="1"/>
  <c r="E67" i="15"/>
  <c r="D67" i="15"/>
  <c r="C67" i="15"/>
  <c r="C69" i="15" s="1"/>
  <c r="C29" i="15" s="1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 s="1"/>
  <c r="F52" i="15"/>
  <c r="E52" i="15"/>
  <c r="C52" i="15"/>
  <c r="C53" i="15" s="1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 s="1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 s="1"/>
  <c r="G13" i="15"/>
  <c r="F13" i="15"/>
  <c r="E13" i="15"/>
  <c r="D13" i="15"/>
  <c r="M13" i="15" s="1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 s="1"/>
  <c r="F69" i="14"/>
  <c r="E69" i="14"/>
  <c r="D69" i="14"/>
  <c r="C69" i="14"/>
  <c r="C29" i="14" s="1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 s="1"/>
  <c r="E52" i="14"/>
  <c r="C52" i="14"/>
  <c r="C54" i="14" s="1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 s="1"/>
  <c r="E29" i="14"/>
  <c r="E38" i="14" s="1"/>
  <c r="D29" i="14"/>
  <c r="D38" i="14" s="1"/>
  <c r="H28" i="14"/>
  <c r="H38" i="14" s="1"/>
  <c r="G28" i="14"/>
  <c r="F28" i="14"/>
  <c r="E28" i="14"/>
  <c r="D28" i="14"/>
  <c r="M28" i="14" s="1"/>
  <c r="C28" i="14"/>
  <c r="H27" i="14"/>
  <c r="G27" i="14"/>
  <c r="G38" i="14" s="1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U38" i="11"/>
  <c r="U37" i="11"/>
  <c r="U36" i="11"/>
  <c r="U35" i="11"/>
  <c r="U34" i="11"/>
  <c r="U33" i="11"/>
  <c r="U25" i="11"/>
  <c r="U19" i="11"/>
  <c r="W19" i="11" s="1"/>
  <c r="G90" i="11"/>
  <c r="G32" i="11" s="1"/>
  <c r="G84" i="11"/>
  <c r="G28" i="11" s="1"/>
  <c r="G77" i="11"/>
  <c r="G79" i="11" s="1"/>
  <c r="G29" i="11" s="1"/>
  <c r="G67" i="11"/>
  <c r="G68" i="11" s="1"/>
  <c r="G63" i="11"/>
  <c r="G12" i="11"/>
  <c r="G14" i="11" s="1"/>
  <c r="F90" i="11"/>
  <c r="F32" i="11" s="1"/>
  <c r="F84" i="11"/>
  <c r="F28" i="11" s="1"/>
  <c r="F77" i="11"/>
  <c r="F79" i="11" s="1"/>
  <c r="F29" i="11" s="1"/>
  <c r="F67" i="11"/>
  <c r="F68" i="11" s="1"/>
  <c r="F63" i="11"/>
  <c r="F12" i="11"/>
  <c r="F14" i="11" s="1"/>
  <c r="E90" i="11"/>
  <c r="E32" i="11" s="1"/>
  <c r="E84" i="11"/>
  <c r="E77" i="11"/>
  <c r="E79" i="11" s="1"/>
  <c r="E29" i="11" s="1"/>
  <c r="E67" i="11"/>
  <c r="E68" i="11" s="1"/>
  <c r="E63" i="11"/>
  <c r="E28" i="11"/>
  <c r="E12" i="11"/>
  <c r="E14" i="11" s="1"/>
  <c r="D90" i="11"/>
  <c r="D32" i="11" s="1"/>
  <c r="D84" i="11"/>
  <c r="D28" i="11" s="1"/>
  <c r="D77" i="11"/>
  <c r="D79" i="11" s="1"/>
  <c r="D29" i="11" s="1"/>
  <c r="D67" i="11"/>
  <c r="D68" i="11" s="1"/>
  <c r="D63" i="11"/>
  <c r="D12" i="11"/>
  <c r="D14" i="11" s="1"/>
  <c r="C90" i="11"/>
  <c r="C32" i="11" s="1"/>
  <c r="C84" i="11"/>
  <c r="C28" i="11" s="1"/>
  <c r="C77" i="11"/>
  <c r="C79" i="11" s="1"/>
  <c r="C29" i="11" s="1"/>
  <c r="C67" i="11"/>
  <c r="C68" i="11" s="1"/>
  <c r="C63" i="11"/>
  <c r="C12" i="11"/>
  <c r="C14" i="11" s="1"/>
  <c r="B90" i="11"/>
  <c r="B32" i="11" s="1"/>
  <c r="B84" i="11"/>
  <c r="F53" i="11" l="1"/>
  <c r="F54" i="11" s="1"/>
  <c r="F70" i="11"/>
  <c r="F30" i="11" s="1"/>
  <c r="F39" i="11" s="1"/>
  <c r="E40" i="14"/>
  <c r="E53" i="14"/>
  <c r="E14" i="14" s="1"/>
  <c r="E16" i="14" s="1"/>
  <c r="C14" i="14"/>
  <c r="C16" i="14" s="1"/>
  <c r="G55" i="14"/>
  <c r="G56" i="14" s="1"/>
  <c r="G19" i="14" s="1"/>
  <c r="G14" i="14"/>
  <c r="G16" i="14" s="1"/>
  <c r="G40" i="14" s="1"/>
  <c r="D53" i="14"/>
  <c r="H53" i="14"/>
  <c r="C38" i="14"/>
  <c r="C40" i="14" s="1"/>
  <c r="M27" i="14"/>
  <c r="M29" i="14"/>
  <c r="F53" i="15"/>
  <c r="F54" i="15"/>
  <c r="H54" i="14"/>
  <c r="H54" i="15"/>
  <c r="H55" i="15"/>
  <c r="H56" i="15" s="1"/>
  <c r="H19" i="15" s="1"/>
  <c r="G40" i="15"/>
  <c r="M13" i="16"/>
  <c r="E38" i="16"/>
  <c r="F52" i="14"/>
  <c r="M15" i="14"/>
  <c r="M16" i="14" s="1"/>
  <c r="C55" i="14"/>
  <c r="C56" i="14" s="1"/>
  <c r="C19" i="14" s="1"/>
  <c r="D54" i="14"/>
  <c r="M15" i="15"/>
  <c r="M16" i="15" s="1"/>
  <c r="D38" i="15"/>
  <c r="M28" i="15"/>
  <c r="F52" i="16"/>
  <c r="C52" i="16"/>
  <c r="G69" i="16"/>
  <c r="G29" i="16" s="1"/>
  <c r="M29" i="16" s="1"/>
  <c r="F15" i="15"/>
  <c r="F40" i="15"/>
  <c r="D40" i="15"/>
  <c r="C38" i="15"/>
  <c r="M27" i="15"/>
  <c r="G38" i="15"/>
  <c r="E55" i="15"/>
  <c r="E56" i="15" s="1"/>
  <c r="E19" i="15" s="1"/>
  <c r="F55" i="15"/>
  <c r="F56" i="15" s="1"/>
  <c r="F19" i="15" s="1"/>
  <c r="M11" i="16"/>
  <c r="E54" i="16"/>
  <c r="E14" i="16" s="1"/>
  <c r="E16" i="16" s="1"/>
  <c r="E55" i="16"/>
  <c r="E56" i="16" s="1"/>
  <c r="E19" i="16" s="1"/>
  <c r="H38" i="16"/>
  <c r="G52" i="16"/>
  <c r="C38" i="16"/>
  <c r="M27" i="16"/>
  <c r="G38" i="16"/>
  <c r="D52" i="16"/>
  <c r="H52" i="16"/>
  <c r="D52" i="15"/>
  <c r="C54" i="15"/>
  <c r="G54" i="15"/>
  <c r="G55" i="15" s="1"/>
  <c r="G56" i="15" s="1"/>
  <c r="G19" i="15" s="1"/>
  <c r="G70" i="11"/>
  <c r="G30" i="11" s="1"/>
  <c r="G39" i="11" s="1"/>
  <c r="E70" i="11"/>
  <c r="E30" i="11" s="1"/>
  <c r="E39" i="11" s="1"/>
  <c r="U32" i="11"/>
  <c r="C70" i="11"/>
  <c r="C30" i="11" s="1"/>
  <c r="C39" i="11" s="1"/>
  <c r="E16" i="11"/>
  <c r="E53" i="11"/>
  <c r="D70" i="11"/>
  <c r="D30" i="11" s="1"/>
  <c r="D39" i="11" s="1"/>
  <c r="G16" i="11"/>
  <c r="G53" i="11"/>
  <c r="G55" i="11" s="1"/>
  <c r="F55" i="11"/>
  <c r="F16" i="11"/>
  <c r="D16" i="11"/>
  <c r="D53" i="11"/>
  <c r="C53" i="11"/>
  <c r="C16" i="11"/>
  <c r="F15" i="11" l="1"/>
  <c r="F17" i="11" s="1"/>
  <c r="F41" i="11" s="1"/>
  <c r="E40" i="16"/>
  <c r="D55" i="14"/>
  <c r="D56" i="14" s="1"/>
  <c r="D19" i="14" s="1"/>
  <c r="D14" i="14"/>
  <c r="D16" i="14" s="1"/>
  <c r="D40" i="14" s="1"/>
  <c r="H55" i="14"/>
  <c r="H56" i="14" s="1"/>
  <c r="H19" i="14" s="1"/>
  <c r="H14" i="14"/>
  <c r="H16" i="14" s="1"/>
  <c r="H40" i="14" s="1"/>
  <c r="E55" i="14"/>
  <c r="E56" i="14" s="1"/>
  <c r="E19" i="14" s="1"/>
  <c r="H53" i="16"/>
  <c r="H54" i="16"/>
  <c r="F53" i="14"/>
  <c r="F54" i="14"/>
  <c r="M54" i="14" s="1"/>
  <c r="D53" i="16"/>
  <c r="D54" i="16"/>
  <c r="M38" i="16"/>
  <c r="M53" i="14"/>
  <c r="M16" i="16"/>
  <c r="M40" i="16" s="1"/>
  <c r="C53" i="16"/>
  <c r="C54" i="16"/>
  <c r="F53" i="16"/>
  <c r="F54" i="16"/>
  <c r="D54" i="15"/>
  <c r="M54" i="15" s="1"/>
  <c r="D53" i="15"/>
  <c r="M53" i="15" s="1"/>
  <c r="C55" i="15"/>
  <c r="C56" i="15" s="1"/>
  <c r="C19" i="15" s="1"/>
  <c r="G53" i="16"/>
  <c r="G54" i="16"/>
  <c r="M38" i="15"/>
  <c r="M40" i="15" s="1"/>
  <c r="C40" i="15"/>
  <c r="M15" i="16"/>
  <c r="M38" i="14"/>
  <c r="M40" i="14" s="1"/>
  <c r="E55" i="11"/>
  <c r="E54" i="11"/>
  <c r="G54" i="11"/>
  <c r="F56" i="11"/>
  <c r="F57" i="11" s="1"/>
  <c r="F20" i="11" s="1"/>
  <c r="D55" i="11"/>
  <c r="D54" i="11"/>
  <c r="C55" i="11"/>
  <c r="C54" i="11"/>
  <c r="E15" i="11" l="1"/>
  <c r="E17" i="11" s="1"/>
  <c r="E41" i="11" s="1"/>
  <c r="D56" i="11"/>
  <c r="D57" i="11" s="1"/>
  <c r="D20" i="11" s="1"/>
  <c r="D15" i="11"/>
  <c r="D17" i="11" s="1"/>
  <c r="D41" i="11" s="1"/>
  <c r="C15" i="11"/>
  <c r="C17" i="11" s="1"/>
  <c r="C41" i="11" s="1"/>
  <c r="G56" i="11"/>
  <c r="G57" i="11" s="1"/>
  <c r="G20" i="11" s="1"/>
  <c r="G15" i="11"/>
  <c r="G17" i="11" s="1"/>
  <c r="G41" i="11" s="1"/>
  <c r="D55" i="16"/>
  <c r="D56" i="16" s="1"/>
  <c r="D19" i="16" s="1"/>
  <c r="D14" i="16"/>
  <c r="D16" i="16" s="1"/>
  <c r="D40" i="16" s="1"/>
  <c r="F55" i="16"/>
  <c r="F56" i="16" s="1"/>
  <c r="F19" i="16" s="1"/>
  <c r="F14" i="16"/>
  <c r="F16" i="16" s="1"/>
  <c r="F40" i="16" s="1"/>
  <c r="H55" i="16"/>
  <c r="H56" i="16" s="1"/>
  <c r="H19" i="16" s="1"/>
  <c r="H14" i="16"/>
  <c r="H16" i="16" s="1"/>
  <c r="H40" i="16" s="1"/>
  <c r="G55" i="16"/>
  <c r="G56" i="16" s="1"/>
  <c r="G19" i="16" s="1"/>
  <c r="G14" i="16"/>
  <c r="G16" i="16" s="1"/>
  <c r="G40" i="16" s="1"/>
  <c r="C14" i="16"/>
  <c r="C16" i="16" s="1"/>
  <c r="C40" i="16" s="1"/>
  <c r="F55" i="14"/>
  <c r="F56" i="14" s="1"/>
  <c r="F19" i="14" s="1"/>
  <c r="M19" i="14" s="1"/>
  <c r="F14" i="14"/>
  <c r="F16" i="14" s="1"/>
  <c r="F40" i="14" s="1"/>
  <c r="M54" i="16"/>
  <c r="M19" i="15"/>
  <c r="M53" i="16"/>
  <c r="D55" i="15"/>
  <c r="D56" i="15" s="1"/>
  <c r="D19" i="15" s="1"/>
  <c r="C55" i="16"/>
  <c r="C56" i="16" s="1"/>
  <c r="C19" i="16" s="1"/>
  <c r="M19" i="16" s="1"/>
  <c r="E56" i="11"/>
  <c r="E57" i="11" s="1"/>
  <c r="E20" i="11" s="1"/>
  <c r="C56" i="11"/>
  <c r="C57" i="11" s="1"/>
  <c r="C20" i="11" s="1"/>
  <c r="B67" i="11" l="1"/>
  <c r="B68" i="11" s="1"/>
  <c r="B28" i="11"/>
  <c r="B63" i="11"/>
  <c r="B77" i="11"/>
  <c r="B79" i="11" s="1"/>
  <c r="B29" i="11" s="1"/>
  <c r="U29" i="11" s="1"/>
  <c r="U28" i="11" l="1"/>
  <c r="B70" i="11"/>
  <c r="B30" i="11" l="1"/>
  <c r="B39" i="11" s="1"/>
  <c r="B12" i="11"/>
  <c r="B14" i="11" s="1"/>
  <c r="B16" i="11" l="1"/>
  <c r="U16" i="11" s="1"/>
  <c r="B53" i="11"/>
  <c r="B55" i="11" l="1"/>
  <c r="U55" i="11" s="1"/>
  <c r="B54" i="11"/>
  <c r="U54" i="11" l="1"/>
  <c r="B15" i="11"/>
  <c r="B17" i="11" s="1"/>
  <c r="B41" i="11" s="1"/>
  <c r="B56" i="11"/>
  <c r="B57" i="11" s="1"/>
  <c r="B20" i="11" s="1"/>
  <c r="U30" i="11" l="1"/>
  <c r="U26" i="11"/>
  <c r="U12" i="11" l="1"/>
  <c r="U14" i="11"/>
  <c r="U17" i="11" s="1"/>
  <c r="U21" i="11" l="1"/>
  <c r="U23" i="11" l="1"/>
  <c r="U22" i="11"/>
  <c r="U24" i="11" l="1"/>
  <c r="U39" i="11" s="1"/>
  <c r="U41" i="11" s="1"/>
</calcChain>
</file>

<file path=xl/comments1.xml><?xml version="1.0" encoding="utf-8"?>
<comments xmlns="http://schemas.openxmlformats.org/spreadsheetml/2006/main">
  <authors>
    <author>EJ:</author>
  </authors>
  <commentList>
    <comment ref="B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<sst xmlns="http://schemas.openxmlformats.org/spreadsheetml/2006/main" count="793" uniqueCount="203">
  <si>
    <t>Budget</t>
  </si>
  <si>
    <t>Total</t>
  </si>
  <si>
    <t>INCOME</t>
  </si>
  <si>
    <t>Variable assumptions</t>
  </si>
  <si>
    <t xml:space="preserve">  Average Attendance</t>
  </si>
  <si>
    <t xml:space="preserve">  Average Ticket Yield</t>
  </si>
  <si>
    <t xml:space="preserve">  Total Attendance</t>
  </si>
  <si>
    <t>Less: Visiting Company and Other Costs</t>
  </si>
  <si>
    <t>Guaranteed Royalty</t>
  </si>
  <si>
    <t>Number of performances</t>
  </si>
  <si>
    <t>Guaranteed Fees</t>
  </si>
  <si>
    <t>Royalty rate</t>
  </si>
  <si>
    <t>Models</t>
  </si>
  <si>
    <t xml:space="preserve"> Box Office Data</t>
  </si>
  <si>
    <t>Total Box Office</t>
  </si>
  <si>
    <t>FOH</t>
  </si>
  <si>
    <t>Attendants - Rate</t>
  </si>
  <si>
    <t>Attendants Number</t>
  </si>
  <si>
    <t>Total Performance cost</t>
  </si>
  <si>
    <t>Key Assumptions</t>
  </si>
  <si>
    <t>Total Box Office minus credit cards &amp; VAT</t>
  </si>
  <si>
    <t>FOH costs</t>
  </si>
  <si>
    <t>Calculated Fields</t>
  </si>
  <si>
    <t>Show</t>
  </si>
  <si>
    <t>Crew</t>
  </si>
  <si>
    <t>Venue Hire</t>
  </si>
  <si>
    <t>Artist Hospitality</t>
  </si>
  <si>
    <t>Tech Hire</t>
  </si>
  <si>
    <t>Crew Hospitality</t>
  </si>
  <si>
    <t>Transport</t>
  </si>
  <si>
    <t>FOH Manager</t>
  </si>
  <si>
    <t>Marketing campaign</t>
  </si>
  <si>
    <t>Box Office set up</t>
  </si>
  <si>
    <t>Fee</t>
  </si>
  <si>
    <t>Hours</t>
  </si>
  <si>
    <t>Crew costs</t>
  </si>
  <si>
    <t>Technical input (in half days)</t>
  </si>
  <si>
    <t>Rate</t>
  </si>
  <si>
    <t>Technical Manager / Apprentice</t>
  </si>
  <si>
    <t>Tech Manager costs</t>
  </si>
  <si>
    <t>FOH Costs</t>
  </si>
  <si>
    <t>Total cost</t>
  </si>
  <si>
    <t>Photography - £100 per show</t>
  </si>
  <si>
    <t>Evaluation - £50 per show</t>
  </si>
  <si>
    <t>Access - £500 per show</t>
  </si>
  <si>
    <t>Venue</t>
  </si>
  <si>
    <t>Date</t>
  </si>
  <si>
    <t>Red Ladder</t>
  </si>
  <si>
    <t>Company</t>
  </si>
  <si>
    <t>Playing the Field</t>
  </si>
  <si>
    <t>Sentamu</t>
  </si>
  <si>
    <t>Gross Box Office</t>
  </si>
  <si>
    <t>VAT element</t>
  </si>
  <si>
    <t>Royalty</t>
  </si>
  <si>
    <t>Spektrix fee</t>
  </si>
  <si>
    <t>Merchant fee</t>
  </si>
  <si>
    <t>Volunteering Duty of care</t>
  </si>
  <si>
    <t>Marketing manager / Apprentice</t>
  </si>
  <si>
    <t>Marketing Manager / Apprentice</t>
  </si>
  <si>
    <t>Family Film Club</t>
  </si>
  <si>
    <t>Local Bands</t>
  </si>
  <si>
    <t>Freedom</t>
  </si>
  <si>
    <t>Underneath Floorboards</t>
  </si>
  <si>
    <t>Potato Needs a Bath</t>
  </si>
  <si>
    <t>Club Night</t>
  </si>
  <si>
    <t>Women of Troy</t>
  </si>
  <si>
    <t>Roaring Girls</t>
  </si>
  <si>
    <t>Global Costs</t>
  </si>
  <si>
    <t>Animation - Local Programme</t>
  </si>
  <si>
    <t>Net Box Office Contribution</t>
  </si>
  <si>
    <t>Total Cost</t>
  </si>
  <si>
    <t>TOTAL FESTIVAL COST</t>
  </si>
  <si>
    <t>Merchant fee / Spektrix</t>
  </si>
  <si>
    <t>BTO: FEB 18</t>
  </si>
  <si>
    <t>BTO: FEB 17</t>
  </si>
  <si>
    <t>BTO: MAY 17</t>
  </si>
  <si>
    <t>BTO: OCT 17</t>
  </si>
  <si>
    <t>EAST</t>
  </si>
  <si>
    <t>Winifred Holtby</t>
  </si>
  <si>
    <t>Kingswood</t>
  </si>
  <si>
    <t>Local Pubs</t>
  </si>
  <si>
    <t>Comedy</t>
  </si>
  <si>
    <t>NORTH</t>
  </si>
  <si>
    <t>Walton Street</t>
  </si>
  <si>
    <t>Polish Film Club</t>
  </si>
  <si>
    <t>Cinema</t>
  </si>
  <si>
    <t>Hymers</t>
  </si>
  <si>
    <t>Boulevard/Hymers</t>
  </si>
  <si>
    <t>Gemmell Social Club</t>
  </si>
  <si>
    <t>Named Artist</t>
  </si>
  <si>
    <t>WEST</t>
  </si>
  <si>
    <t>Music</t>
  </si>
  <si>
    <t>Forecast</t>
  </si>
  <si>
    <t>BUDGET</t>
  </si>
  <si>
    <t>TOTAL FESTIVAL COST (AFTER BO</t>
  </si>
  <si>
    <t>The Red Shed</t>
  </si>
  <si>
    <t>Mark Thomas</t>
  </si>
  <si>
    <t>Remaining</t>
  </si>
  <si>
    <t>Joan</t>
  </si>
  <si>
    <t>Milk Presents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</si>
  <si>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</si>
  <si>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</si>
  <si>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</si>
  <si>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</si>
  <si>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</si>
  <si>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</si>
  <si>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</si>
  <si>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</si>
  <si>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</si>
  <si>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</si>
  <si>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</si>
  <si>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</si>
  <si>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</si>
  <si>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</si>
  <si>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</si>
  <si>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</si>
  <si>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</si>
  <si>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</si>
  <si>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</si>
  <si>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</si>
  <si>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</si>
  <si>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</si>
  <si>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</si>
  <si>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</si>
  <si>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</si>
  <si>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</si>
  <si>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</si>
  <si>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</si>
  <si>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</si>
  <si>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</si>
  <si>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</si>
  <si>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</si>
  <si>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</si>
  <si>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</si>
  <si>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</si>
  <si>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</si>
  <si>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</si>
  <si>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</si>
  <si>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</si>
  <si>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</si>
  <si>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</si>
  <si>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</si>
  <si>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</si>
  <si>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</si>
  <si>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C&amp;P</t>
  </si>
  <si>
    <t>T&amp;P</t>
  </si>
  <si>
    <t>MDC</t>
  </si>
  <si>
    <t>E&amp;C</t>
  </si>
  <si>
    <t>Network Neighbourhood Touring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</si>
  <si>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</si>
  <si>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</si>
  <si>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</si>
  <si>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</si>
  <si>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</si>
  <si>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</si>
  <si>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</si>
  <si>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</si>
  <si>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</si>
  <si>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</si>
  <si>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</si>
  <si>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</si>
  <si>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</si>
  <si>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</si>
  <si>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</si>
  <si>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</si>
  <si>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</si>
  <si>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</si>
  <si>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</si>
  <si>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</si>
  <si>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</si>
  <si>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</si>
  <si>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</si>
  <si>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</si>
  <si>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</si>
  <si>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</si>
  <si>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</si>
  <si>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</si>
  <si>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</si>
  <si>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</si>
  <si>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</si>
  <si>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</si>
  <si>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</si>
  <si>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</si>
  <si>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</si>
  <si>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</si>
  <si>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</si>
  <si>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</si>
  <si>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</si>
  <si>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</si>
  <si>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</si>
  <si>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</si>
  <si>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</si>
  <si>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</si>
  <si>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</si>
  <si>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</si>
  <si>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</si>
  <si>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</si>
  <si>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</si>
  <si>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LIVE</t>
  </si>
  <si>
    <t>DIFFERENCE</t>
  </si>
  <si>
    <t>FORECAST</t>
  </si>
  <si>
    <t>ACTUAL</t>
  </si>
  <si>
    <t>Volunteer Duty of Care and Crew care.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</si>
</sst>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0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39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24" fillId="0" borderId="26" xfId="48" applyFont="1" applyFill="1" applyBorder="1" applyAlignment="1">
      <alignment horizontal="center" vertical="top" wrapText="1"/>
    </xf>
    <xf numFmtId="0" fontId="6" fillId="0" borderId="25" xfId="48" applyFont="1" applyBorder="1" applyAlignment="1">
      <alignment horizontal="center" wrapText="1"/>
    </xf>
    <xf numFmtId="0" fontId="6" fillId="0" borderId="0" xfId="48" applyFont="1" applyBorder="1" applyAlignment="1">
      <alignment horizontal="center" wrapText="1"/>
    </xf>
    <xf numFmtId="0" fontId="6" fillId="0" borderId="26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43" fontId="28" fillId="24" borderId="25" xfId="40" applyNumberFormat="1" applyFont="1" applyFill="1" applyBorder="1"/>
    <xf numFmtId="43" fontId="28" fillId="24" borderId="26" xfId="40" applyNumberFormat="1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5" borderId="25" xfId="40" applyFont="1" applyFill="1" applyBorder="1"/>
    <xf numFmtId="166" fontId="25" fillId="25" borderId="26" xfId="40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8" xfId="0" applyBorder="1" applyProtection="1"/>
    <xf numFmtId="0" fontId="0" fillId="0" borderId="39" xfId="0" applyBorder="1" applyProtection="1"/>
    <xf numFmtId="17" fontId="34" fillId="0" borderId="40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0" fontId="0" fillId="30" borderId="43" xfId="0" applyFill="1" applyBorder="1" applyProtection="1"/>
    <xf numFmtId="169" fontId="34" fillId="30" borderId="44" xfId="49" applyNumberFormat="1" applyFont="1" applyFill="1" applyBorder="1" applyProtection="1"/>
    <xf numFmtId="0" fontId="34" fillId="30" borderId="44" xfId="0" applyFont="1" applyFill="1" applyBorder="1" applyProtection="1"/>
    <xf numFmtId="169" fontId="34" fillId="0" borderId="0" xfId="49" applyNumberFormat="1" applyFont="1" applyProtection="1"/>
    <xf numFmtId="0" fontId="34" fillId="30" borderId="41" xfId="0" applyFont="1" applyFill="1" applyBorder="1" applyProtection="1"/>
    <xf numFmtId="169" fontId="34" fillId="30" borderId="41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5" xfId="0" applyFont="1" applyFill="1" applyBorder="1"/>
    <xf numFmtId="169" fontId="34" fillId="0" borderId="46" xfId="49" applyNumberFormat="1" applyFont="1" applyFill="1" applyBorder="1"/>
    <xf numFmtId="0" fontId="0" fillId="0" borderId="0" xfId="0" applyFill="1"/>
    <xf numFmtId="0" fontId="37" fillId="0" borderId="45" xfId="0" applyFont="1" applyFill="1" applyBorder="1"/>
    <xf numFmtId="0" fontId="38" fillId="0" borderId="47" xfId="0" applyFont="1" applyFill="1" applyBorder="1"/>
    <xf numFmtId="169" fontId="38" fillId="0" borderId="47" xfId="49" applyNumberFormat="1" applyFont="1" applyFill="1" applyBorder="1"/>
    <xf numFmtId="9" fontId="38" fillId="0" borderId="46" xfId="50" applyFont="1" applyFill="1" applyBorder="1"/>
    <xf numFmtId="169" fontId="38" fillId="0" borderId="46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30" xfId="0" applyFill="1" applyBorder="1"/>
    <xf numFmtId="169" fontId="0" fillId="34" borderId="30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5" xfId="0" applyFont="1" applyFill="1" applyBorder="1" applyProtection="1"/>
    <xf numFmtId="169" fontId="34" fillId="0" borderId="46" xfId="49" applyNumberFormat="1" applyFont="1" applyFill="1" applyBorder="1" applyProtection="1"/>
    <xf numFmtId="0" fontId="0" fillId="0" borderId="0" xfId="0" applyFill="1" applyProtection="1"/>
    <xf numFmtId="0" fontId="37" fillId="0" borderId="45" xfId="0" applyFont="1" applyFill="1" applyBorder="1" applyProtection="1"/>
    <xf numFmtId="0" fontId="38" fillId="0" borderId="47" xfId="0" applyFont="1" applyFill="1" applyBorder="1" applyProtection="1"/>
    <xf numFmtId="169" fontId="38" fillId="0" borderId="47" xfId="49" applyNumberFormat="1" applyFont="1" applyFill="1" applyBorder="1" applyProtection="1"/>
    <xf numFmtId="9" fontId="38" fillId="0" borderId="46" xfId="50" applyFont="1" applyFill="1" applyBorder="1" applyProtection="1"/>
    <xf numFmtId="169" fontId="38" fillId="0" borderId="46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30" xfId="0" applyFill="1" applyBorder="1" applyProtection="1"/>
    <xf numFmtId="169" fontId="0" fillId="34" borderId="30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 rounded" xfId="38"/>
    <cellStyle name="Normal unrounded" xfId="39"/>
    <cellStyle name="Normal_Showact2000" xfId="40"/>
    <cellStyle name="Note" xfId="41" builtinId="10" customBuiltin="1"/>
    <cellStyle name="Output" xfId="42" builtinId="21" customBuiltin="1"/>
    <cellStyle name="Percent" xfId="50" builtinId="5"/>
    <cellStyle name="standard show budget" xfId="43"/>
    <cellStyle name="Title" xfId="44" builtinId="15" customBuiltin="1"/>
    <cellStyle name="Total" xfId="45" builtinId="25" customBuiltin="1"/>
    <cellStyle name="Warning Text" xfId="46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C23" sqref="C23"/>
    </sheetView>
  </sheetViews>
  <sheetFormatPr defaultRowHeight="12.75"/>
  <cols>
    <col min="1" max="1" width="62.42578125" bestFit="1" customWidth="1"/>
    <col min="2" max="2" width="15.28515625" style="196" bestFit="1" customWidth="1"/>
    <col min="3" max="5" width="15.28515625" style="196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96" customWidth="1"/>
    <col min="11" max="11" width="15.140625" bestFit="1" customWidth="1"/>
    <col min="12" max="12" width="21.140625" style="196" bestFit="1" customWidth="1"/>
    <col min="14" max="14" width="14.42578125" customWidth="1"/>
  </cols>
  <sheetData>
    <row r="1" spans="1:14" ht="15">
      <c r="A1" s="192" t="s">
        <v>148</v>
      </c>
      <c r="B1" s="337" t="s">
        <v>93</v>
      </c>
      <c r="C1" s="337" t="s">
        <v>200</v>
      </c>
      <c r="D1" s="337" t="s">
        <v>199</v>
      </c>
      <c r="E1" s="337" t="s">
        <v>201</v>
      </c>
      <c r="F1" s="338"/>
      <c r="G1" s="338"/>
      <c r="H1" s="338"/>
      <c r="I1" s="338"/>
      <c r="J1" s="337"/>
      <c r="K1" s="338"/>
      <c r="L1" s="337" t="s">
        <v>93</v>
      </c>
      <c r="M1" s="338" t="s">
        <v>198</v>
      </c>
      <c r="N1" s="336" t="s">
        <v>199</v>
      </c>
    </row>
    <row r="2" spans="1:14" s="233" customFormat="1" ht="15">
      <c r="A2" s="231" t="s">
        <v>149</v>
      </c>
      <c r="B2" s="232"/>
      <c r="C2" s="232"/>
      <c r="D2" s="232"/>
      <c r="E2" s="232"/>
      <c r="J2" s="232"/>
      <c r="L2" s="232"/>
    </row>
    <row r="4" spans="1:14" ht="15">
      <c r="A4" s="194" t="s">
        <v>150</v>
      </c>
      <c r="B4" s="234"/>
      <c r="C4" s="234"/>
      <c r="D4" s="234"/>
      <c r="E4" s="234"/>
      <c r="G4" s="194" t="s">
        <v>151</v>
      </c>
      <c r="H4" s="235"/>
      <c r="I4" s="235"/>
      <c r="J4" s="234"/>
      <c r="K4" s="235"/>
      <c r="L4" s="234"/>
    </row>
    <row r="5" spans="1:14" ht="15">
      <c r="A5" s="235" t="s">
        <v>152</v>
      </c>
      <c r="B5" s="234">
        <f>B18</f>
        <v>15000</v>
      </c>
      <c r="C5" s="234"/>
      <c r="D5" s="234"/>
      <c r="E5" s="234"/>
      <c r="G5" s="194" t="s">
        <v>153</v>
      </c>
      <c r="H5" s="235"/>
      <c r="I5" s="235"/>
      <c r="J5" s="234"/>
      <c r="K5" s="235"/>
      <c r="L5" s="234">
        <v>75000</v>
      </c>
    </row>
    <row r="6" spans="1:14" ht="15">
      <c r="A6" s="235" t="s">
        <v>154</v>
      </c>
      <c r="B6" s="234">
        <f>B26</f>
        <v>160770</v>
      </c>
      <c r="C6" s="234"/>
      <c r="D6" s="234"/>
      <c r="E6" s="234"/>
      <c r="G6" s="194" t="s">
        <v>155</v>
      </c>
      <c r="H6" s="235"/>
      <c r="I6" s="235"/>
      <c r="J6" s="234"/>
      <c r="K6" s="235"/>
      <c r="L6" s="234">
        <v>0</v>
      </c>
    </row>
    <row r="7" spans="1:14" ht="15">
      <c r="A7" s="235" t="s">
        <v>156</v>
      </c>
      <c r="B7" s="234">
        <f>B33</f>
        <v>154435</v>
      </c>
      <c r="C7" s="234"/>
      <c r="D7" s="234"/>
      <c r="E7" s="234"/>
      <c r="G7" s="194" t="s">
        <v>157</v>
      </c>
      <c r="H7" s="235"/>
      <c r="I7" s="235"/>
      <c r="J7" s="234"/>
      <c r="K7" s="235"/>
      <c r="L7" s="234">
        <v>0</v>
      </c>
    </row>
    <row r="8" spans="1:14" ht="15">
      <c r="A8" s="235" t="s">
        <v>158</v>
      </c>
      <c r="B8" s="234">
        <f>B43</f>
        <v>59250</v>
      </c>
      <c r="C8" s="234"/>
      <c r="D8" s="234"/>
      <c r="E8" s="234"/>
      <c r="G8" s="194" t="s">
        <v>159</v>
      </c>
      <c r="H8" s="235"/>
      <c r="I8" s="235"/>
      <c r="J8" s="234"/>
      <c r="K8" s="235"/>
      <c r="L8" s="234">
        <v>269000</v>
      </c>
    </row>
    <row r="9" spans="1:14" ht="15">
      <c r="A9" s="235" t="s">
        <v>160</v>
      </c>
      <c r="B9" s="234">
        <f>(B6*0.03)</f>
        <v>4823.0999999999995</v>
      </c>
      <c r="C9" s="234"/>
      <c r="D9" s="234"/>
      <c r="E9" s="234"/>
      <c r="G9" s="194" t="s">
        <v>161</v>
      </c>
      <c r="H9" s="235"/>
      <c r="I9" s="235"/>
      <c r="J9" s="234"/>
      <c r="K9" s="235"/>
      <c r="L9" s="234">
        <f>L26</f>
        <v>53148.333333333336</v>
      </c>
    </row>
    <row r="10" spans="1:14" ht="15.75" thickBot="1">
      <c r="A10" s="236" t="s">
        <v>162</v>
      </c>
      <c r="B10" s="237">
        <f>SUM(B5:B9)</f>
        <v>394278.1</v>
      </c>
      <c r="C10" s="331"/>
      <c r="D10" s="331"/>
      <c r="E10" s="331"/>
      <c r="G10" s="236" t="s">
        <v>163</v>
      </c>
      <c r="H10" s="236"/>
      <c r="I10" s="236"/>
      <c r="J10" s="237"/>
      <c r="K10" s="236"/>
      <c r="L10" s="237">
        <f>SUM(L5:L9)</f>
        <v>397148.33333333331</v>
      </c>
    </row>
    <row r="11" spans="1:14" s="240" customFormat="1" ht="15.75" thickBot="1">
      <c r="A11" s="238" t="s">
        <v>164</v>
      </c>
      <c r="B11" s="239">
        <f>L10-B10</f>
        <v>2870.2333333333372</v>
      </c>
      <c r="C11" s="247"/>
      <c r="D11" s="247"/>
      <c r="E11" s="247"/>
      <c r="G11" s="241" t="s">
        <v>165</v>
      </c>
      <c r="H11" s="242"/>
      <c r="I11" s="242"/>
      <c r="J11" s="243"/>
      <c r="K11" s="242"/>
      <c r="L11" s="244">
        <f>L8/L10</f>
        <v>0.67732878983083566</v>
      </c>
    </row>
    <row r="12" spans="1:14" s="240" customFormat="1" ht="15.75" thickBot="1">
      <c r="A12" s="238" t="s">
        <v>166</v>
      </c>
      <c r="B12" s="239">
        <f>B10-L9</f>
        <v>341129.76666666666</v>
      </c>
      <c r="C12" s="247"/>
      <c r="D12" s="247"/>
      <c r="E12" s="247"/>
      <c r="G12" s="238"/>
      <c r="H12" s="242"/>
      <c r="I12" s="242"/>
      <c r="J12" s="243"/>
      <c r="K12" s="242"/>
      <c r="L12" s="245"/>
    </row>
    <row r="13" spans="1:14" s="240" customFormat="1" ht="15">
      <c r="A13" s="246"/>
      <c r="B13" s="247"/>
      <c r="C13" s="247"/>
      <c r="D13" s="247"/>
      <c r="E13" s="247"/>
      <c r="G13"/>
      <c r="H13"/>
      <c r="I13"/>
      <c r="J13" s="196"/>
      <c r="K13"/>
      <c r="L13" s="196"/>
    </row>
    <row r="15" spans="1:14" ht="15">
      <c r="A15" s="248" t="s">
        <v>152</v>
      </c>
      <c r="B15" s="249"/>
      <c r="C15" s="249"/>
      <c r="D15" s="249"/>
      <c r="E15" s="249"/>
    </row>
    <row r="16" spans="1:14" ht="15">
      <c r="A16" s="250" t="s">
        <v>167</v>
      </c>
      <c r="B16" s="251">
        <v>10000</v>
      </c>
      <c r="C16" s="251"/>
      <c r="D16" s="251"/>
      <c r="E16" s="251"/>
      <c r="F16" t="s">
        <v>146</v>
      </c>
    </row>
    <row r="17" spans="1:17" ht="15">
      <c r="A17" s="250" t="s">
        <v>168</v>
      </c>
      <c r="B17" s="251">
        <v>5000</v>
      </c>
      <c r="C17" s="251"/>
      <c r="D17" s="251"/>
      <c r="E17" s="251"/>
      <c r="F17" t="s">
        <v>146</v>
      </c>
    </row>
    <row r="18" spans="1:17" ht="15">
      <c r="A18" s="252" t="s">
        <v>169</v>
      </c>
      <c r="B18" s="253">
        <f>SUM(B16:B17)</f>
        <v>15000</v>
      </c>
      <c r="C18" s="332"/>
      <c r="D18" s="332"/>
      <c r="E18" s="332"/>
      <c r="Q18">
        <v>344190</v>
      </c>
    </row>
    <row r="19" spans="1:17">
      <c r="Q19" s="254">
        <f>SUM(Q18-B12)</f>
        <v>3060.2333333333372</v>
      </c>
    </row>
    <row r="20" spans="1:17" ht="15">
      <c r="A20" s="255" t="s">
        <v>170</v>
      </c>
      <c r="B20" s="256"/>
      <c r="C20" s="256"/>
      <c r="D20" s="256"/>
      <c r="E20" s="256"/>
      <c r="G20" s="257" t="s">
        <v>171</v>
      </c>
      <c r="H20" s="258"/>
      <c r="I20" s="258"/>
      <c r="J20" s="259"/>
      <c r="K20" s="258"/>
      <c r="L20" s="259"/>
      <c r="Q20">
        <v>22050</v>
      </c>
    </row>
    <row r="21" spans="1:17">
      <c r="A21" s="260" t="s">
        <v>172</v>
      </c>
      <c r="B21" s="256"/>
      <c r="C21" s="256"/>
      <c r="D21" s="256"/>
      <c r="E21" s="256"/>
      <c r="G21" s="258" t="s">
        <v>173</v>
      </c>
      <c r="H21" s="258" t="s">
        <v>174</v>
      </c>
      <c r="I21" s="258"/>
      <c r="J21" s="259" t="s">
        <v>175</v>
      </c>
      <c r="K21" s="258" t="s">
        <v>176</v>
      </c>
      <c r="L21" s="259" t="s">
        <v>177</v>
      </c>
      <c r="Q21" s="254">
        <f>SUM(Q20+Q19)</f>
        <v>25110.233333333337</v>
      </c>
    </row>
    <row r="22" spans="1:17">
      <c r="A22" s="260" t="s">
        <v>178</v>
      </c>
      <c r="B22" s="256">
        <f>'[5]Feb Festival Programme'!$C$53</f>
        <v>22050</v>
      </c>
      <c r="C22" s="256">
        <f>Feb!U19</f>
        <v>6300</v>
      </c>
      <c r="D22" s="256"/>
      <c r="E22" s="256"/>
      <c r="F22" t="s">
        <v>179</v>
      </c>
      <c r="G22" s="258" t="s">
        <v>178</v>
      </c>
      <c r="H22" s="258">
        <f>'[5]Feb Box Office Projection'!$B$37</f>
        <v>21</v>
      </c>
      <c r="I22" s="261"/>
      <c r="J22" s="259">
        <f>'[5]Feb Box Office Projection'!$G$37</f>
        <v>1990</v>
      </c>
      <c r="K22" s="258"/>
      <c r="L22" s="259">
        <f>'[5]Feb Box Office Projection'!$I$37</f>
        <v>7758.3333333333339</v>
      </c>
    </row>
    <row r="23" spans="1:17">
      <c r="A23" s="260" t="s">
        <v>180</v>
      </c>
      <c r="B23" s="256">
        <f>'[5]May Festival Programme'!$C$21</f>
        <v>40800</v>
      </c>
      <c r="C23" s="256"/>
      <c r="D23" s="256"/>
      <c r="E23" s="256"/>
      <c r="F23" t="s">
        <v>179</v>
      </c>
      <c r="G23" s="258" t="s">
        <v>180</v>
      </c>
      <c r="H23" s="262">
        <f>'[5]May Box Office Projection'!$B$40</f>
        <v>24</v>
      </c>
      <c r="I23" s="261"/>
      <c r="J23" s="259">
        <f>'[5]May Box Office Projection'!$G$40</f>
        <v>3120</v>
      </c>
      <c r="K23" s="258"/>
      <c r="L23" s="259">
        <f>'[5]May Box Office Projection'!$I$40</f>
        <v>13350</v>
      </c>
    </row>
    <row r="24" spans="1:17">
      <c r="A24" s="260" t="s">
        <v>181</v>
      </c>
      <c r="B24" s="256">
        <f>B23*1.2</f>
        <v>48960</v>
      </c>
      <c r="C24" s="256"/>
      <c r="D24" s="256"/>
      <c r="E24" s="256"/>
      <c r="F24" t="s">
        <v>179</v>
      </c>
      <c r="G24" s="258" t="s">
        <v>181</v>
      </c>
      <c r="H24" s="262">
        <f>H23*1.2</f>
        <v>28.799999999999997</v>
      </c>
      <c r="I24" s="261"/>
      <c r="J24" s="259">
        <f>J23*1.2</f>
        <v>3744</v>
      </c>
      <c r="K24" s="258"/>
      <c r="L24" s="259">
        <f>+L23*1.2</f>
        <v>16020</v>
      </c>
    </row>
    <row r="25" spans="1:17">
      <c r="A25" s="260" t="s">
        <v>182</v>
      </c>
      <c r="B25" s="256">
        <f>B23*1.2</f>
        <v>48960</v>
      </c>
      <c r="C25" s="256"/>
      <c r="D25" s="256"/>
      <c r="E25" s="256"/>
      <c r="F25" t="s">
        <v>179</v>
      </c>
      <c r="G25" s="258" t="s">
        <v>182</v>
      </c>
      <c r="H25" s="262">
        <f>H23*1.2</f>
        <v>28.799999999999997</v>
      </c>
      <c r="I25" s="261"/>
      <c r="J25" s="259">
        <f>J23*1.2</f>
        <v>3744</v>
      </c>
      <c r="K25" s="258"/>
      <c r="L25" s="259">
        <f>L23*1.2</f>
        <v>16020</v>
      </c>
    </row>
    <row r="26" spans="1:17" ht="13.5" thickBot="1">
      <c r="A26" s="263" t="s">
        <v>183</v>
      </c>
      <c r="B26" s="264">
        <f>SUM(B22:B25)</f>
        <v>160770</v>
      </c>
      <c r="C26" s="333"/>
      <c r="D26" s="333"/>
      <c r="E26" s="333"/>
      <c r="F26" s="240"/>
      <c r="G26" s="265" t="s">
        <v>184</v>
      </c>
      <c r="H26" s="265">
        <f>SUM(H22:H25)</f>
        <v>102.6</v>
      </c>
      <c r="I26" s="265"/>
      <c r="J26" s="266">
        <f>SUM(J22:J25)</f>
        <v>12598</v>
      </c>
      <c r="K26" s="265"/>
      <c r="L26" s="266">
        <f>SUM(L22:L25)</f>
        <v>53148.333333333336</v>
      </c>
      <c r="N26" s="240"/>
    </row>
    <row r="27" spans="1:17" s="240" customFormat="1">
      <c r="B27" s="267"/>
      <c r="C27" s="267"/>
      <c r="D27" s="267"/>
      <c r="E27" s="267"/>
      <c r="J27" s="267"/>
      <c r="L27" s="267"/>
    </row>
    <row r="28" spans="1:17" s="240" customFormat="1" ht="15">
      <c r="A28" s="268" t="s">
        <v>185</v>
      </c>
      <c r="B28" s="269"/>
      <c r="C28" s="269"/>
      <c r="D28" s="269"/>
      <c r="E28" s="269"/>
      <c r="J28" s="267"/>
      <c r="L28" s="267"/>
    </row>
    <row r="29" spans="1:17" s="240" customFormat="1">
      <c r="A29" s="193" t="s">
        <v>178</v>
      </c>
      <c r="B29" s="269">
        <f>'[6]Operations &amp; Overheads'!H94</f>
        <v>32980</v>
      </c>
      <c r="C29" s="269"/>
      <c r="D29" s="269"/>
      <c r="E29" s="269"/>
      <c r="J29" s="267"/>
      <c r="L29" s="267"/>
    </row>
    <row r="30" spans="1:17" s="240" customFormat="1">
      <c r="A30" s="193" t="s">
        <v>180</v>
      </c>
      <c r="B30" s="269">
        <f>'[6]Operations &amp; Overheads'!L94</f>
        <v>34275</v>
      </c>
      <c r="C30" s="269"/>
      <c r="D30" s="269"/>
      <c r="E30" s="269"/>
      <c r="J30" s="267"/>
      <c r="L30" s="267"/>
    </row>
    <row r="31" spans="1:17" s="240" customFormat="1">
      <c r="A31" s="193" t="s">
        <v>181</v>
      </c>
      <c r="B31" s="269">
        <f>'[6]Operations &amp; Overheads'!P94</f>
        <v>43590</v>
      </c>
      <c r="C31" s="269"/>
      <c r="D31" s="269"/>
      <c r="E31" s="269"/>
      <c r="J31" s="267"/>
      <c r="L31" s="267"/>
    </row>
    <row r="32" spans="1:17" s="240" customFormat="1">
      <c r="A32" s="193" t="s">
        <v>182</v>
      </c>
      <c r="B32" s="269">
        <f>'[6]Operations &amp; Overheads'!T94</f>
        <v>43590</v>
      </c>
      <c r="C32" s="269"/>
      <c r="D32" s="269"/>
      <c r="E32" s="269"/>
      <c r="F32"/>
      <c r="J32" s="267"/>
      <c r="L32" s="267"/>
      <c r="N32"/>
    </row>
    <row r="33" spans="1:6">
      <c r="A33" s="195" t="s">
        <v>183</v>
      </c>
      <c r="B33" s="270">
        <f>SUM(B29:B32)</f>
        <v>154435</v>
      </c>
      <c r="C33" s="334"/>
      <c r="D33" s="334"/>
      <c r="E33" s="334"/>
    </row>
    <row r="35" spans="1:6" ht="15">
      <c r="A35" s="271" t="s">
        <v>186</v>
      </c>
      <c r="B35" s="272"/>
      <c r="C35" s="272"/>
      <c r="D35" s="272"/>
      <c r="E35" s="272"/>
    </row>
    <row r="36" spans="1:6">
      <c r="A36" s="273" t="s">
        <v>187</v>
      </c>
      <c r="B36" s="274">
        <f>15*100</f>
        <v>1500</v>
      </c>
      <c r="C36" s="274"/>
      <c r="D36" s="274"/>
      <c r="E36" s="274"/>
      <c r="F36" t="s">
        <v>144</v>
      </c>
    </row>
    <row r="37" spans="1:6">
      <c r="A37" s="273" t="s">
        <v>188</v>
      </c>
      <c r="B37" s="274">
        <f>350*24</f>
        <v>8400</v>
      </c>
      <c r="C37" s="274"/>
      <c r="D37" s="274"/>
      <c r="E37" s="274"/>
      <c r="F37" t="s">
        <v>144</v>
      </c>
    </row>
    <row r="38" spans="1:6">
      <c r="A38" s="273" t="s">
        <v>189</v>
      </c>
      <c r="B38" s="274">
        <f>(18*(32000/12))*0.5</f>
        <v>24000</v>
      </c>
      <c r="C38" s="274"/>
      <c r="D38" s="274"/>
      <c r="E38" s="274"/>
      <c r="F38" t="s">
        <v>190</v>
      </c>
    </row>
    <row r="39" spans="1:6">
      <c r="A39" s="273" t="s">
        <v>191</v>
      </c>
      <c r="B39" s="274">
        <f>((18*(25000/12))*0.5)</f>
        <v>18750</v>
      </c>
      <c r="C39" s="274"/>
      <c r="D39" s="274"/>
      <c r="E39" s="274"/>
      <c r="F39" t="s">
        <v>190</v>
      </c>
    </row>
    <row r="40" spans="1:6">
      <c r="A40" s="273" t="s">
        <v>192</v>
      </c>
      <c r="B40" s="274">
        <f>3*2*20*20</f>
        <v>2400</v>
      </c>
      <c r="C40" s="274"/>
      <c r="D40" s="274"/>
      <c r="E40" s="274"/>
      <c r="F40" t="s">
        <v>190</v>
      </c>
    </row>
    <row r="41" spans="1:6">
      <c r="A41" s="273" t="s">
        <v>193</v>
      </c>
      <c r="B41" s="274">
        <f>10*60*2</f>
        <v>1200</v>
      </c>
      <c r="C41" s="274"/>
      <c r="D41" s="274"/>
      <c r="E41" s="274"/>
      <c r="F41" t="s">
        <v>194</v>
      </c>
    </row>
    <row r="42" spans="1:6">
      <c r="A42" s="273" t="s">
        <v>195</v>
      </c>
      <c r="B42" s="274">
        <f>3*1000</f>
        <v>3000</v>
      </c>
      <c r="C42" s="274"/>
      <c r="D42" s="274"/>
      <c r="E42" s="274"/>
      <c r="F42" t="s">
        <v>196</v>
      </c>
    </row>
    <row r="43" spans="1:6" ht="15">
      <c r="A43" s="275" t="s">
        <v>197</v>
      </c>
      <c r="B43" s="276">
        <f>SUM(B36:B42)</f>
        <v>59250</v>
      </c>
      <c r="C43" s="335"/>
      <c r="D43" s="335"/>
      <c r="E43" s="335"/>
    </row>
    <row r="58" spans="7:12">
      <c r="G58" s="277"/>
      <c r="H58" s="277"/>
      <c r="I58" s="277"/>
      <c r="J58" s="278"/>
      <c r="K58" s="277"/>
      <c r="L58" s="278"/>
    </row>
    <row r="59" spans="7:12">
      <c r="G59" s="277"/>
      <c r="H59" s="277"/>
      <c r="I59" s="277"/>
      <c r="J59" s="278"/>
      <c r="K59" s="277"/>
      <c r="L59" s="278"/>
    </row>
    <row r="60" spans="7:12" ht="15">
      <c r="G60" s="279"/>
      <c r="H60" s="279"/>
      <c r="I60" s="279"/>
      <c r="J60" s="280"/>
      <c r="K60" s="279"/>
      <c r="L60" s="280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1"/>
  <sheetViews>
    <sheetView tabSelected="1" view="pageBreakPreview" zoomScale="73" zoomScaleNormal="85" zoomScaleSheetLayoutView="73" workbookViewId="0">
      <pane xSplit="1" ySplit="4" topLeftCell="B5" activePane="bottomRight" state="frozen"/>
      <selection activeCell="S25" sqref="S25"/>
      <selection pane="topRight" activeCell="S25" sqref="S25"/>
      <selection pane="bottomLeft" activeCell="S25" sqref="S25"/>
      <selection pane="bottomRight" activeCell="V27" sqref="V27"/>
    </sheetView>
  </sheetViews>
  <sheetFormatPr defaultRowHeight="14.25"/>
  <cols>
    <col min="1" max="1" width="44.7109375" style="60" bestFit="1" customWidth="1"/>
    <col min="2" max="19" width="15.140625" style="60" customWidth="1"/>
    <col min="20" max="20" width="13.7109375" style="60" customWidth="1"/>
    <col min="21" max="21" width="12.140625" style="60" customWidth="1"/>
    <col min="22" max="22" width="11.28515625" style="62" customWidth="1"/>
    <col min="23" max="23" width="11.140625" style="61" customWidth="1"/>
    <col min="24" max="16384" width="9.140625" style="60"/>
  </cols>
  <sheetData>
    <row r="1" spans="1:23" ht="15">
      <c r="B1" s="183" t="s">
        <v>77</v>
      </c>
      <c r="C1" s="184"/>
      <c r="D1" s="184"/>
      <c r="E1" s="184"/>
      <c r="F1" s="184"/>
      <c r="G1" s="185"/>
      <c r="H1" s="186" t="s">
        <v>82</v>
      </c>
      <c r="I1" s="187"/>
      <c r="J1" s="187"/>
      <c r="K1" s="187"/>
      <c r="L1" s="187"/>
      <c r="M1" s="188"/>
      <c r="N1" s="186" t="s">
        <v>90</v>
      </c>
      <c r="O1" s="187"/>
      <c r="P1" s="187"/>
      <c r="Q1" s="187"/>
      <c r="R1" s="187"/>
      <c r="S1" s="188"/>
      <c r="T1" s="148"/>
      <c r="U1" s="148"/>
      <c r="V1" s="175"/>
    </row>
    <row r="2" spans="1:23" ht="15">
      <c r="A2" s="181" t="s">
        <v>74</v>
      </c>
      <c r="B2" s="87" t="s">
        <v>92</v>
      </c>
      <c r="C2" s="73" t="s">
        <v>92</v>
      </c>
      <c r="D2" s="73" t="s">
        <v>92</v>
      </c>
      <c r="E2" s="73" t="s">
        <v>92</v>
      </c>
      <c r="F2" s="73" t="s">
        <v>92</v>
      </c>
      <c r="G2" s="88" t="s">
        <v>92</v>
      </c>
      <c r="H2" s="87" t="s">
        <v>92</v>
      </c>
      <c r="I2" s="73" t="s">
        <v>92</v>
      </c>
      <c r="J2" s="73" t="s">
        <v>92</v>
      </c>
      <c r="K2" s="73" t="s">
        <v>92</v>
      </c>
      <c r="L2" s="73" t="s">
        <v>92</v>
      </c>
      <c r="M2" s="88" t="s">
        <v>92</v>
      </c>
      <c r="N2" s="87" t="s">
        <v>92</v>
      </c>
      <c r="O2" s="73" t="s">
        <v>92</v>
      </c>
      <c r="P2" s="73" t="s">
        <v>92</v>
      </c>
      <c r="Q2" s="73" t="s">
        <v>92</v>
      </c>
      <c r="R2" s="73" t="s">
        <v>92</v>
      </c>
      <c r="S2" s="88" t="s">
        <v>92</v>
      </c>
      <c r="T2" s="149" t="s">
        <v>67</v>
      </c>
      <c r="U2" s="149" t="s">
        <v>92</v>
      </c>
      <c r="V2" s="169" t="s">
        <v>93</v>
      </c>
      <c r="W2" s="61" t="s">
        <v>97</v>
      </c>
    </row>
    <row r="3" spans="1:23" ht="15">
      <c r="A3" s="182"/>
      <c r="B3" s="89"/>
      <c r="C3" s="1"/>
      <c r="D3" s="1"/>
      <c r="E3" s="1"/>
      <c r="F3" s="1"/>
      <c r="G3" s="90"/>
      <c r="H3" s="89"/>
      <c r="I3" s="1"/>
      <c r="J3" s="1"/>
      <c r="K3" s="1"/>
      <c r="L3" s="1"/>
      <c r="M3" s="90"/>
      <c r="N3" s="89"/>
      <c r="O3" s="1"/>
      <c r="P3" s="1"/>
      <c r="Q3" s="1"/>
      <c r="R3" s="1"/>
      <c r="S3" s="90"/>
      <c r="T3" s="150"/>
      <c r="U3" s="164" t="s">
        <v>1</v>
      </c>
      <c r="V3" s="170"/>
    </row>
    <row r="4" spans="1:23" ht="30">
      <c r="A4" s="69" t="s">
        <v>23</v>
      </c>
      <c r="B4" s="91" t="s">
        <v>95</v>
      </c>
      <c r="C4" s="75" t="s">
        <v>98</v>
      </c>
      <c r="D4" s="75" t="s">
        <v>60</v>
      </c>
      <c r="E4" s="75" t="s">
        <v>63</v>
      </c>
      <c r="F4" s="75" t="s">
        <v>64</v>
      </c>
      <c r="G4" s="92" t="s">
        <v>65</v>
      </c>
      <c r="H4" s="91" t="s">
        <v>63</v>
      </c>
      <c r="I4" s="75" t="s">
        <v>65</v>
      </c>
      <c r="J4" s="75" t="s">
        <v>64</v>
      </c>
      <c r="K4" s="75" t="s">
        <v>98</v>
      </c>
      <c r="L4" s="75" t="s">
        <v>60</v>
      </c>
      <c r="M4" s="92" t="s">
        <v>59</v>
      </c>
      <c r="N4" s="91" t="s">
        <v>95</v>
      </c>
      <c r="O4" s="75" t="s">
        <v>84</v>
      </c>
      <c r="P4" s="75" t="s">
        <v>63</v>
      </c>
      <c r="Q4" s="75" t="s">
        <v>65</v>
      </c>
      <c r="R4" s="75" t="s">
        <v>89</v>
      </c>
      <c r="S4" s="75" t="s">
        <v>98</v>
      </c>
      <c r="T4" s="151"/>
      <c r="U4" s="165"/>
      <c r="V4" s="170"/>
    </row>
    <row r="5" spans="1:23" ht="30" customHeight="1">
      <c r="A5" s="69" t="s">
        <v>48</v>
      </c>
      <c r="B5" s="91" t="s">
        <v>96</v>
      </c>
      <c r="C5" s="75" t="s">
        <v>99</v>
      </c>
      <c r="D5" s="75"/>
      <c r="E5" s="75" t="s">
        <v>62</v>
      </c>
      <c r="F5" s="75" t="s">
        <v>81</v>
      </c>
      <c r="G5" s="92" t="s">
        <v>66</v>
      </c>
      <c r="H5" s="91" t="s">
        <v>62</v>
      </c>
      <c r="I5" s="75" t="s">
        <v>66</v>
      </c>
      <c r="J5" s="75" t="s">
        <v>81</v>
      </c>
      <c r="K5" s="75" t="s">
        <v>99</v>
      </c>
      <c r="L5" s="75" t="s">
        <v>91</v>
      </c>
      <c r="M5" s="92" t="s">
        <v>85</v>
      </c>
      <c r="N5" s="91" t="s">
        <v>96</v>
      </c>
      <c r="O5" s="75" t="s">
        <v>85</v>
      </c>
      <c r="P5" s="75" t="s">
        <v>62</v>
      </c>
      <c r="Q5" s="75" t="s">
        <v>66</v>
      </c>
      <c r="R5" s="75" t="s">
        <v>81</v>
      </c>
      <c r="S5" s="75" t="s">
        <v>99</v>
      </c>
      <c r="T5" s="151"/>
      <c r="U5" s="165"/>
      <c r="V5" s="170"/>
    </row>
    <row r="6" spans="1:23" ht="26.25">
      <c r="A6" s="69" t="s">
        <v>45</v>
      </c>
      <c r="B6" s="93" t="s">
        <v>61</v>
      </c>
      <c r="C6" s="94" t="s">
        <v>50</v>
      </c>
      <c r="D6" s="94" t="s">
        <v>61</v>
      </c>
      <c r="E6" s="94" t="s">
        <v>61</v>
      </c>
      <c r="F6" s="94" t="s">
        <v>61</v>
      </c>
      <c r="G6" s="95" t="s">
        <v>50</v>
      </c>
      <c r="H6" s="93" t="s">
        <v>78</v>
      </c>
      <c r="I6" s="94" t="s">
        <v>78</v>
      </c>
      <c r="J6" s="94" t="s">
        <v>78</v>
      </c>
      <c r="K6" s="94" t="s">
        <v>79</v>
      </c>
      <c r="L6" s="94" t="s">
        <v>80</v>
      </c>
      <c r="M6" s="95" t="s">
        <v>79</v>
      </c>
      <c r="N6" s="93"/>
      <c r="O6" s="94" t="s">
        <v>86</v>
      </c>
      <c r="P6" s="94" t="s">
        <v>87</v>
      </c>
      <c r="Q6" s="94" t="s">
        <v>88</v>
      </c>
      <c r="R6" s="94" t="s">
        <v>83</v>
      </c>
      <c r="S6" s="95" t="s">
        <v>88</v>
      </c>
      <c r="T6" s="152"/>
      <c r="U6" s="166"/>
      <c r="V6" s="170"/>
    </row>
    <row r="7" spans="1:23" ht="15">
      <c r="A7" s="69" t="s">
        <v>46</v>
      </c>
      <c r="B7" s="96">
        <v>42789</v>
      </c>
      <c r="C7" s="97">
        <v>42790</v>
      </c>
      <c r="D7" s="97">
        <v>42790</v>
      </c>
      <c r="E7" s="97">
        <v>42791</v>
      </c>
      <c r="F7" s="97">
        <v>42791</v>
      </c>
      <c r="G7" s="98">
        <v>42791</v>
      </c>
      <c r="H7" s="96">
        <v>42789</v>
      </c>
      <c r="I7" s="97">
        <v>42789</v>
      </c>
      <c r="J7" s="97">
        <v>42789</v>
      </c>
      <c r="K7" s="97">
        <v>42790</v>
      </c>
      <c r="L7" s="97">
        <v>42791</v>
      </c>
      <c r="M7" s="98">
        <v>42791</v>
      </c>
      <c r="N7" s="96">
        <v>42789</v>
      </c>
      <c r="O7" s="97">
        <v>42790</v>
      </c>
      <c r="P7" s="97">
        <v>42790</v>
      </c>
      <c r="Q7" s="97">
        <v>42790</v>
      </c>
      <c r="R7" s="97">
        <v>42790</v>
      </c>
      <c r="S7" s="98">
        <v>42791</v>
      </c>
      <c r="T7" s="152"/>
      <c r="U7" s="166"/>
      <c r="V7" s="170"/>
    </row>
    <row r="8" spans="1:23" ht="15">
      <c r="A8" s="2" t="s">
        <v>2</v>
      </c>
      <c r="B8" s="99"/>
      <c r="C8" s="3"/>
      <c r="D8" s="3"/>
      <c r="E8" s="3"/>
      <c r="F8" s="3"/>
      <c r="G8" s="100"/>
      <c r="H8" s="99"/>
      <c r="I8" s="3"/>
      <c r="J8" s="3"/>
      <c r="K8" s="3"/>
      <c r="L8" s="3"/>
      <c r="M8" s="100"/>
      <c r="N8" s="99"/>
      <c r="O8" s="3"/>
      <c r="P8" s="3"/>
      <c r="Q8" s="3"/>
      <c r="R8" s="3"/>
      <c r="S8" s="100"/>
      <c r="T8" s="153"/>
      <c r="U8" s="167"/>
      <c r="V8" s="171"/>
    </row>
    <row r="9" spans="1:23">
      <c r="A9" s="4" t="s">
        <v>3</v>
      </c>
      <c r="B9" s="101"/>
      <c r="C9" s="5"/>
      <c r="D9" s="5"/>
      <c r="E9" s="5"/>
      <c r="F9" s="5"/>
      <c r="G9" s="102"/>
      <c r="H9" s="101"/>
      <c r="I9" s="5"/>
      <c r="J9" s="5"/>
      <c r="K9" s="5"/>
      <c r="L9" s="5"/>
      <c r="M9" s="102"/>
      <c r="N9" s="101"/>
      <c r="O9" s="5"/>
      <c r="P9" s="5"/>
      <c r="Q9" s="5"/>
      <c r="R9" s="5"/>
      <c r="S9" s="102"/>
      <c r="T9" s="154"/>
      <c r="U9" s="157"/>
      <c r="V9" s="172"/>
    </row>
    <row r="10" spans="1:23" ht="15">
      <c r="A10" s="7" t="s">
        <v>4</v>
      </c>
      <c r="B10" s="103">
        <v>175</v>
      </c>
      <c r="C10" s="8">
        <v>50</v>
      </c>
      <c r="D10" s="8">
        <v>0</v>
      </c>
      <c r="E10" s="8">
        <v>0</v>
      </c>
      <c r="F10" s="8">
        <v>0</v>
      </c>
      <c r="G10" s="104">
        <v>0</v>
      </c>
      <c r="H10" s="103">
        <v>0</v>
      </c>
      <c r="I10" s="8">
        <v>0</v>
      </c>
      <c r="J10" s="8">
        <v>0</v>
      </c>
      <c r="K10" s="8">
        <v>0</v>
      </c>
      <c r="L10" s="8">
        <v>0</v>
      </c>
      <c r="M10" s="104">
        <v>0</v>
      </c>
      <c r="N10" s="103">
        <v>150</v>
      </c>
      <c r="O10" s="8">
        <v>0</v>
      </c>
      <c r="P10" s="8">
        <v>0</v>
      </c>
      <c r="Q10" s="8">
        <v>0</v>
      </c>
      <c r="R10" s="8">
        <v>0</v>
      </c>
      <c r="S10" s="104">
        <v>0</v>
      </c>
      <c r="T10" s="155"/>
      <c r="U10" s="160"/>
      <c r="V10" s="173"/>
    </row>
    <row r="11" spans="1:23">
      <c r="A11" s="7" t="s">
        <v>5</v>
      </c>
      <c r="B11" s="105">
        <v>4</v>
      </c>
      <c r="C11" s="10">
        <v>3</v>
      </c>
      <c r="D11" s="10">
        <v>5</v>
      </c>
      <c r="E11" s="10">
        <v>3</v>
      </c>
      <c r="F11" s="10">
        <v>5</v>
      </c>
      <c r="G11" s="106">
        <v>2.5</v>
      </c>
      <c r="H11" s="105">
        <v>3</v>
      </c>
      <c r="I11" s="10">
        <v>2.5</v>
      </c>
      <c r="J11" s="10">
        <v>5</v>
      </c>
      <c r="K11" s="10">
        <v>3</v>
      </c>
      <c r="L11" s="10">
        <v>5</v>
      </c>
      <c r="M11" s="106">
        <v>3</v>
      </c>
      <c r="N11" s="105">
        <v>4</v>
      </c>
      <c r="O11" s="10">
        <v>3</v>
      </c>
      <c r="P11" s="10">
        <v>3</v>
      </c>
      <c r="Q11" s="10">
        <v>2.5</v>
      </c>
      <c r="R11" s="10">
        <v>5</v>
      </c>
      <c r="S11" s="106">
        <v>3</v>
      </c>
      <c r="T11" s="156"/>
      <c r="U11" s="161"/>
      <c r="V11" s="174"/>
    </row>
    <row r="12" spans="1:23" ht="15">
      <c r="A12" s="12" t="s">
        <v>6</v>
      </c>
      <c r="B12" s="107">
        <f t="shared" ref="B12:G12" si="0">B46*B10</f>
        <v>175</v>
      </c>
      <c r="C12" s="13">
        <f t="shared" si="0"/>
        <v>50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08">
        <f t="shared" si="0"/>
        <v>0</v>
      </c>
      <c r="H12" s="107">
        <f t="shared" ref="H12:M12" si="1">H46*H10</f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08">
        <f t="shared" si="1"/>
        <v>0</v>
      </c>
      <c r="N12" s="107">
        <f t="shared" ref="N12:S12" si="2">N46*N10</f>
        <v>150</v>
      </c>
      <c r="O12" s="13">
        <f t="shared" si="2"/>
        <v>0</v>
      </c>
      <c r="P12" s="13">
        <f t="shared" si="2"/>
        <v>0</v>
      </c>
      <c r="Q12" s="13">
        <f t="shared" si="2"/>
        <v>0</v>
      </c>
      <c r="R12" s="13">
        <f t="shared" si="2"/>
        <v>0</v>
      </c>
      <c r="S12" s="108">
        <f t="shared" si="2"/>
        <v>0</v>
      </c>
      <c r="T12" s="157"/>
      <c r="U12" s="160">
        <f>SUM(B12:T12)</f>
        <v>375</v>
      </c>
      <c r="V12" s="159"/>
    </row>
    <row r="13" spans="1:23">
      <c r="A13" s="12"/>
      <c r="B13" s="107"/>
      <c r="C13" s="13"/>
      <c r="D13" s="13"/>
      <c r="E13" s="13"/>
      <c r="F13" s="13"/>
      <c r="G13" s="108"/>
      <c r="H13" s="107"/>
      <c r="I13" s="13"/>
      <c r="J13" s="13"/>
      <c r="K13" s="13"/>
      <c r="L13" s="13"/>
      <c r="M13" s="108"/>
      <c r="N13" s="107"/>
      <c r="O13" s="13"/>
      <c r="P13" s="13"/>
      <c r="Q13" s="13"/>
      <c r="R13" s="13"/>
      <c r="S13" s="108"/>
      <c r="T13" s="157"/>
      <c r="U13" s="157"/>
      <c r="V13" s="159"/>
    </row>
    <row r="14" spans="1:23" ht="15">
      <c r="A14" s="29" t="s">
        <v>51</v>
      </c>
      <c r="B14" s="107">
        <f t="shared" ref="B14:G14" si="3">B12*B11</f>
        <v>700</v>
      </c>
      <c r="C14" s="13">
        <f t="shared" si="3"/>
        <v>150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08">
        <f t="shared" si="3"/>
        <v>0</v>
      </c>
      <c r="H14" s="107">
        <f t="shared" ref="H14:M14" si="4">H12*H11</f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08">
        <f t="shared" si="4"/>
        <v>0</v>
      </c>
      <c r="N14" s="107">
        <f t="shared" ref="N14:S14" si="5">N12*N11</f>
        <v>600</v>
      </c>
      <c r="O14" s="13">
        <f t="shared" si="5"/>
        <v>0</v>
      </c>
      <c r="P14" s="13">
        <f t="shared" si="5"/>
        <v>0</v>
      </c>
      <c r="Q14" s="13">
        <f t="shared" si="5"/>
        <v>0</v>
      </c>
      <c r="R14" s="13">
        <f t="shared" si="5"/>
        <v>0</v>
      </c>
      <c r="S14" s="108">
        <f t="shared" si="5"/>
        <v>0</v>
      </c>
      <c r="T14" s="157"/>
      <c r="U14" s="160">
        <f>SUM(B14:T14)</f>
        <v>1450</v>
      </c>
      <c r="V14" s="159"/>
    </row>
    <row r="15" spans="1:23" ht="15">
      <c r="A15" s="29" t="s">
        <v>72</v>
      </c>
      <c r="B15" s="107">
        <f>B54+B55</f>
        <v>-22.4</v>
      </c>
      <c r="C15" s="13">
        <f t="shared" ref="C15:G15" si="6">C54+C55</f>
        <v>-4.8</v>
      </c>
      <c r="D15" s="13">
        <f t="shared" si="6"/>
        <v>0</v>
      </c>
      <c r="E15" s="13">
        <f t="shared" si="6"/>
        <v>0</v>
      </c>
      <c r="F15" s="13">
        <f t="shared" si="6"/>
        <v>0</v>
      </c>
      <c r="G15" s="108">
        <f t="shared" si="6"/>
        <v>0</v>
      </c>
      <c r="H15" s="107">
        <f t="shared" ref="H15:J15" si="7">H54+H55</f>
        <v>0</v>
      </c>
      <c r="I15" s="13">
        <f t="shared" si="7"/>
        <v>0</v>
      </c>
      <c r="J15" s="13">
        <f t="shared" si="7"/>
        <v>0</v>
      </c>
      <c r="K15" s="13">
        <f>K54+K55</f>
        <v>0</v>
      </c>
      <c r="L15" s="13">
        <f t="shared" ref="L15:N15" si="8">L54+L55</f>
        <v>0</v>
      </c>
      <c r="M15" s="108">
        <f t="shared" si="8"/>
        <v>0</v>
      </c>
      <c r="N15" s="107">
        <f t="shared" si="8"/>
        <v>-19.2</v>
      </c>
      <c r="O15" s="13">
        <f>O54+O55</f>
        <v>0</v>
      </c>
      <c r="P15" s="13">
        <f t="shared" ref="P15:R15" si="9">P54+P55</f>
        <v>0</v>
      </c>
      <c r="Q15" s="13">
        <f t="shared" si="9"/>
        <v>0</v>
      </c>
      <c r="R15" s="13">
        <f t="shared" si="9"/>
        <v>0</v>
      </c>
      <c r="S15" s="108">
        <f>S54+S55</f>
        <v>0</v>
      </c>
      <c r="T15" s="157"/>
      <c r="U15" s="160"/>
      <c r="V15" s="159"/>
    </row>
    <row r="16" spans="1:23" ht="15">
      <c r="A16" s="29" t="s">
        <v>52</v>
      </c>
      <c r="B16" s="107">
        <f t="shared" ref="B16:G16" si="10">-B14/6</f>
        <v>-116.66666666666667</v>
      </c>
      <c r="C16" s="13">
        <f t="shared" si="10"/>
        <v>-25</v>
      </c>
      <c r="D16" s="13">
        <f t="shared" si="10"/>
        <v>0</v>
      </c>
      <c r="E16" s="13">
        <f t="shared" si="10"/>
        <v>0</v>
      </c>
      <c r="F16" s="13">
        <f t="shared" si="10"/>
        <v>0</v>
      </c>
      <c r="G16" s="108">
        <f t="shared" si="10"/>
        <v>0</v>
      </c>
      <c r="H16" s="107">
        <f t="shared" ref="H16:M16" si="11">-H14/6</f>
        <v>0</v>
      </c>
      <c r="I16" s="13">
        <f t="shared" si="11"/>
        <v>0</v>
      </c>
      <c r="J16" s="13">
        <f t="shared" si="11"/>
        <v>0</v>
      </c>
      <c r="K16" s="13">
        <f t="shared" si="11"/>
        <v>0</v>
      </c>
      <c r="L16" s="13">
        <f t="shared" si="11"/>
        <v>0</v>
      </c>
      <c r="M16" s="108">
        <f t="shared" si="11"/>
        <v>0</v>
      </c>
      <c r="N16" s="107">
        <f t="shared" ref="N16:S16" si="12">-N14/6</f>
        <v>-100</v>
      </c>
      <c r="O16" s="13">
        <f t="shared" si="12"/>
        <v>0</v>
      </c>
      <c r="P16" s="13">
        <f t="shared" si="12"/>
        <v>0</v>
      </c>
      <c r="Q16" s="13">
        <f t="shared" si="12"/>
        <v>0</v>
      </c>
      <c r="R16" s="13">
        <f t="shared" si="12"/>
        <v>0</v>
      </c>
      <c r="S16" s="108">
        <f t="shared" si="12"/>
        <v>0</v>
      </c>
      <c r="T16" s="157"/>
      <c r="U16" s="160">
        <f>SUM(B16:T16)</f>
        <v>-241.66666666666669</v>
      </c>
      <c r="V16" s="159"/>
    </row>
    <row r="17" spans="1:24" ht="15">
      <c r="A17" s="14" t="s">
        <v>69</v>
      </c>
      <c r="B17" s="109">
        <f>+B14+B15+B16</f>
        <v>560.93333333333339</v>
      </c>
      <c r="C17" s="15">
        <f t="shared" ref="C17:R17" si="13">+C14+C15+C16</f>
        <v>120.19999999999999</v>
      </c>
      <c r="D17" s="15">
        <f t="shared" si="13"/>
        <v>0</v>
      </c>
      <c r="E17" s="15">
        <f t="shared" si="13"/>
        <v>0</v>
      </c>
      <c r="F17" s="15">
        <f t="shared" si="13"/>
        <v>0</v>
      </c>
      <c r="G17" s="110">
        <f t="shared" si="13"/>
        <v>0</v>
      </c>
      <c r="H17" s="109">
        <f t="shared" si="13"/>
        <v>0</v>
      </c>
      <c r="I17" s="15">
        <f t="shared" si="13"/>
        <v>0</v>
      </c>
      <c r="J17" s="15">
        <f t="shared" si="13"/>
        <v>0</v>
      </c>
      <c r="K17" s="15">
        <f>+K14+K15+K16</f>
        <v>0</v>
      </c>
      <c r="L17" s="15">
        <f t="shared" si="13"/>
        <v>0</v>
      </c>
      <c r="M17" s="110">
        <f t="shared" si="13"/>
        <v>0</v>
      </c>
      <c r="N17" s="109">
        <f t="shared" si="13"/>
        <v>480.79999999999995</v>
      </c>
      <c r="O17" s="15">
        <f>+O14+O15+O16</f>
        <v>0</v>
      </c>
      <c r="P17" s="15">
        <f t="shared" si="13"/>
        <v>0</v>
      </c>
      <c r="Q17" s="15">
        <f t="shared" si="13"/>
        <v>0</v>
      </c>
      <c r="R17" s="15">
        <f t="shared" si="13"/>
        <v>0</v>
      </c>
      <c r="S17" s="110">
        <f>+S14+S15+S16</f>
        <v>0</v>
      </c>
      <c r="T17" s="158"/>
      <c r="U17" s="158">
        <f>SUM(U14:U16)</f>
        <v>1208.3333333333333</v>
      </c>
      <c r="V17" s="179">
        <v>7758</v>
      </c>
    </row>
    <row r="18" spans="1:24" ht="15">
      <c r="A18" s="17" t="s">
        <v>7</v>
      </c>
      <c r="B18" s="107"/>
      <c r="C18" s="13"/>
      <c r="D18" s="13"/>
      <c r="E18" s="13"/>
      <c r="F18" s="13"/>
      <c r="G18" s="108"/>
      <c r="H18" s="107"/>
      <c r="I18" s="13"/>
      <c r="J18" s="13"/>
      <c r="K18" s="13"/>
      <c r="L18" s="13"/>
      <c r="M18" s="108"/>
      <c r="N18" s="107"/>
      <c r="O18" s="13"/>
      <c r="P18" s="13"/>
      <c r="Q18" s="13"/>
      <c r="R18" s="13"/>
      <c r="S18" s="108"/>
      <c r="T18" s="157"/>
      <c r="U18" s="160"/>
      <c r="V18" s="176"/>
    </row>
    <row r="19" spans="1:24" ht="15">
      <c r="A19" s="146" t="s">
        <v>33</v>
      </c>
      <c r="B19" s="111">
        <v>2250</v>
      </c>
      <c r="C19" s="84">
        <v>600</v>
      </c>
      <c r="D19" s="84">
        <v>0</v>
      </c>
      <c r="E19" s="84">
        <v>0</v>
      </c>
      <c r="F19" s="84">
        <v>0</v>
      </c>
      <c r="G19" s="112">
        <v>0</v>
      </c>
      <c r="H19" s="111">
        <v>0</v>
      </c>
      <c r="I19" s="84">
        <v>0</v>
      </c>
      <c r="J19" s="84">
        <v>0</v>
      </c>
      <c r="K19" s="84">
        <v>600</v>
      </c>
      <c r="L19" s="84">
        <v>0</v>
      </c>
      <c r="M19" s="112">
        <v>0</v>
      </c>
      <c r="N19" s="111">
        <v>2250</v>
      </c>
      <c r="O19" s="84">
        <v>0</v>
      </c>
      <c r="P19" s="84">
        <v>0</v>
      </c>
      <c r="Q19" s="84">
        <v>0</v>
      </c>
      <c r="R19" s="84">
        <v>0</v>
      </c>
      <c r="S19" s="112">
        <v>600</v>
      </c>
      <c r="T19" s="157"/>
      <c r="U19" s="160">
        <f t="shared" ref="U19:U26" si="14">SUM(B19:T19)</f>
        <v>6300</v>
      </c>
      <c r="V19" s="180">
        <v>22050</v>
      </c>
      <c r="W19" s="191">
        <f>SUM(V19-U19)</f>
        <v>15750</v>
      </c>
    </row>
    <row r="20" spans="1:24" ht="15">
      <c r="A20" s="19" t="s">
        <v>53</v>
      </c>
      <c r="B20" s="107">
        <f t="shared" ref="B20:G20" si="15">+B57</f>
        <v>0</v>
      </c>
      <c r="C20" s="13">
        <f t="shared" si="15"/>
        <v>0</v>
      </c>
      <c r="D20" s="13">
        <f t="shared" si="15"/>
        <v>0</v>
      </c>
      <c r="E20" s="13">
        <f t="shared" si="15"/>
        <v>0</v>
      </c>
      <c r="F20" s="13">
        <f t="shared" si="15"/>
        <v>0</v>
      </c>
      <c r="G20" s="108">
        <f t="shared" si="15"/>
        <v>0</v>
      </c>
      <c r="H20" s="107">
        <f t="shared" ref="H20:M20" si="16">+H57</f>
        <v>0</v>
      </c>
      <c r="I20" s="13">
        <f t="shared" si="16"/>
        <v>0</v>
      </c>
      <c r="J20" s="13">
        <f t="shared" si="16"/>
        <v>0</v>
      </c>
      <c r="K20" s="13">
        <f t="shared" si="16"/>
        <v>0</v>
      </c>
      <c r="L20" s="13">
        <f t="shared" si="16"/>
        <v>0</v>
      </c>
      <c r="M20" s="108">
        <f t="shared" si="16"/>
        <v>0</v>
      </c>
      <c r="N20" s="107">
        <f t="shared" ref="N20:S20" si="17">+N57</f>
        <v>0</v>
      </c>
      <c r="O20" s="13">
        <f t="shared" si="17"/>
        <v>0</v>
      </c>
      <c r="P20" s="13">
        <f t="shared" si="17"/>
        <v>0</v>
      </c>
      <c r="Q20" s="13">
        <f t="shared" si="17"/>
        <v>0</v>
      </c>
      <c r="R20" s="13">
        <f t="shared" si="17"/>
        <v>0</v>
      </c>
      <c r="S20" s="108">
        <f t="shared" si="17"/>
        <v>0</v>
      </c>
      <c r="T20" s="157"/>
      <c r="U20" s="160">
        <f t="shared" si="14"/>
        <v>0</v>
      </c>
      <c r="V20" s="159"/>
    </row>
    <row r="21" spans="1:24" ht="15">
      <c r="A21" s="147" t="s">
        <v>25</v>
      </c>
      <c r="B21" s="111">
        <v>0</v>
      </c>
      <c r="C21" s="84">
        <v>0</v>
      </c>
      <c r="D21" s="84">
        <v>0</v>
      </c>
      <c r="E21" s="84">
        <v>0</v>
      </c>
      <c r="F21" s="84">
        <v>0</v>
      </c>
      <c r="G21" s="112">
        <v>0</v>
      </c>
      <c r="H21" s="111">
        <v>0</v>
      </c>
      <c r="I21" s="84">
        <v>0</v>
      </c>
      <c r="J21" s="84">
        <v>0</v>
      </c>
      <c r="K21" s="84">
        <v>0</v>
      </c>
      <c r="L21" s="84">
        <v>0</v>
      </c>
      <c r="M21" s="112">
        <v>0</v>
      </c>
      <c r="N21" s="111">
        <v>0</v>
      </c>
      <c r="O21" s="84">
        <v>0</v>
      </c>
      <c r="P21" s="84">
        <v>0</v>
      </c>
      <c r="Q21" s="84">
        <v>0</v>
      </c>
      <c r="R21" s="84">
        <v>0</v>
      </c>
      <c r="S21" s="112">
        <v>0</v>
      </c>
      <c r="T21" s="157"/>
      <c r="U21" s="160">
        <f t="shared" si="14"/>
        <v>0</v>
      </c>
      <c r="V21" s="159"/>
    </row>
    <row r="22" spans="1:24" ht="15">
      <c r="A22" s="146" t="s">
        <v>27</v>
      </c>
      <c r="B22" s="111">
        <v>500</v>
      </c>
      <c r="C22" s="84">
        <v>0</v>
      </c>
      <c r="D22" s="84">
        <v>0</v>
      </c>
      <c r="E22" s="84">
        <v>0</v>
      </c>
      <c r="F22" s="84">
        <v>0</v>
      </c>
      <c r="G22" s="112">
        <v>0</v>
      </c>
      <c r="H22" s="111">
        <v>0</v>
      </c>
      <c r="I22" s="84">
        <v>0</v>
      </c>
      <c r="J22" s="84">
        <v>0</v>
      </c>
      <c r="K22" s="84">
        <v>0</v>
      </c>
      <c r="L22" s="84">
        <v>0</v>
      </c>
      <c r="M22" s="112">
        <v>0</v>
      </c>
      <c r="N22" s="111">
        <v>500</v>
      </c>
      <c r="O22" s="84">
        <v>0</v>
      </c>
      <c r="P22" s="84">
        <v>0</v>
      </c>
      <c r="Q22" s="84">
        <v>0</v>
      </c>
      <c r="R22" s="84">
        <v>0</v>
      </c>
      <c r="S22" s="112">
        <v>0</v>
      </c>
      <c r="T22" s="157"/>
      <c r="U22" s="160">
        <f t="shared" si="14"/>
        <v>1000</v>
      </c>
      <c r="V22" s="159">
        <f>'Operations &amp; Overheads'!H97</f>
        <v>6000</v>
      </c>
    </row>
    <row r="23" spans="1:24" ht="15">
      <c r="A23" s="146" t="s">
        <v>26</v>
      </c>
      <c r="B23" s="111">
        <v>250</v>
      </c>
      <c r="C23" s="84">
        <v>0</v>
      </c>
      <c r="D23" s="84">
        <v>0</v>
      </c>
      <c r="E23" s="84">
        <v>0</v>
      </c>
      <c r="F23" s="84">
        <v>0</v>
      </c>
      <c r="G23" s="112">
        <v>0</v>
      </c>
      <c r="H23" s="111">
        <v>0</v>
      </c>
      <c r="I23" s="84">
        <v>0</v>
      </c>
      <c r="J23" s="84">
        <v>0</v>
      </c>
      <c r="K23" s="84">
        <v>0</v>
      </c>
      <c r="L23" s="84">
        <v>0</v>
      </c>
      <c r="M23" s="112">
        <v>0</v>
      </c>
      <c r="N23" s="111">
        <v>250</v>
      </c>
      <c r="O23" s="84">
        <v>0</v>
      </c>
      <c r="P23" s="84">
        <v>0</v>
      </c>
      <c r="Q23" s="84">
        <v>0</v>
      </c>
      <c r="R23" s="84">
        <v>0</v>
      </c>
      <c r="S23" s="112">
        <v>0</v>
      </c>
      <c r="T23" s="157"/>
      <c r="U23" s="160">
        <f t="shared" si="14"/>
        <v>500</v>
      </c>
      <c r="V23" s="159">
        <f>'Operations &amp; Overheads'!H98</f>
        <v>1920</v>
      </c>
    </row>
    <row r="24" spans="1:24" ht="15">
      <c r="A24" s="146" t="s">
        <v>28</v>
      </c>
      <c r="B24" s="111">
        <v>50</v>
      </c>
      <c r="C24" s="84">
        <v>0</v>
      </c>
      <c r="D24" s="84">
        <v>0</v>
      </c>
      <c r="E24" s="84">
        <v>0</v>
      </c>
      <c r="F24" s="84">
        <v>0</v>
      </c>
      <c r="G24" s="112">
        <v>0</v>
      </c>
      <c r="H24" s="111">
        <v>0</v>
      </c>
      <c r="I24" s="84">
        <v>0</v>
      </c>
      <c r="J24" s="84">
        <v>0</v>
      </c>
      <c r="K24" s="84">
        <v>0</v>
      </c>
      <c r="L24" s="84">
        <v>0</v>
      </c>
      <c r="M24" s="112">
        <v>0</v>
      </c>
      <c r="N24" s="111">
        <v>50</v>
      </c>
      <c r="O24" s="84">
        <v>0</v>
      </c>
      <c r="P24" s="84">
        <v>0</v>
      </c>
      <c r="Q24" s="84">
        <v>0</v>
      </c>
      <c r="R24" s="84">
        <v>0</v>
      </c>
      <c r="S24" s="112">
        <v>0</v>
      </c>
      <c r="T24" s="157"/>
      <c r="U24" s="160">
        <f t="shared" si="14"/>
        <v>100</v>
      </c>
      <c r="V24" s="159">
        <f>'Operations &amp; Overheads'!H100</f>
        <v>1650</v>
      </c>
      <c r="X24" s="60" t="s">
        <v>202</v>
      </c>
    </row>
    <row r="25" spans="1:24" ht="15">
      <c r="A25" s="146" t="s">
        <v>56</v>
      </c>
      <c r="B25" s="111">
        <v>50</v>
      </c>
      <c r="C25" s="84">
        <v>0</v>
      </c>
      <c r="D25" s="84">
        <v>0</v>
      </c>
      <c r="E25" s="84">
        <v>0</v>
      </c>
      <c r="F25" s="84">
        <v>0</v>
      </c>
      <c r="G25" s="112">
        <v>0</v>
      </c>
      <c r="H25" s="111">
        <v>0</v>
      </c>
      <c r="I25" s="84">
        <v>0</v>
      </c>
      <c r="J25" s="84">
        <v>0</v>
      </c>
      <c r="K25" s="84">
        <v>0</v>
      </c>
      <c r="L25" s="84">
        <v>0</v>
      </c>
      <c r="M25" s="112">
        <v>0</v>
      </c>
      <c r="N25" s="111">
        <v>50</v>
      </c>
      <c r="O25" s="84">
        <v>0</v>
      </c>
      <c r="P25" s="84">
        <v>0</v>
      </c>
      <c r="Q25" s="84">
        <v>0</v>
      </c>
      <c r="R25" s="84">
        <v>0</v>
      </c>
      <c r="S25" s="112">
        <v>0</v>
      </c>
      <c r="T25" s="157"/>
      <c r="U25" s="160">
        <f t="shared" si="14"/>
        <v>100</v>
      </c>
      <c r="V25" s="159"/>
    </row>
    <row r="26" spans="1:24" ht="15">
      <c r="A26" s="146" t="s">
        <v>29</v>
      </c>
      <c r="B26" s="111">
        <v>0</v>
      </c>
      <c r="C26" s="84">
        <v>0</v>
      </c>
      <c r="D26" s="84">
        <v>0</v>
      </c>
      <c r="E26" s="84">
        <v>0</v>
      </c>
      <c r="F26" s="84">
        <v>0</v>
      </c>
      <c r="G26" s="112">
        <v>0</v>
      </c>
      <c r="H26" s="111">
        <v>0</v>
      </c>
      <c r="I26" s="84">
        <v>0</v>
      </c>
      <c r="J26" s="84">
        <v>0</v>
      </c>
      <c r="K26" s="84">
        <v>0</v>
      </c>
      <c r="L26" s="84">
        <v>0</v>
      </c>
      <c r="M26" s="112">
        <v>0</v>
      </c>
      <c r="N26" s="111">
        <v>0</v>
      </c>
      <c r="O26" s="84">
        <v>0</v>
      </c>
      <c r="P26" s="84">
        <v>0</v>
      </c>
      <c r="Q26" s="84">
        <v>0</v>
      </c>
      <c r="R26" s="84">
        <v>0</v>
      </c>
      <c r="S26" s="112">
        <v>0</v>
      </c>
      <c r="T26" s="157"/>
      <c r="U26" s="160">
        <f t="shared" si="14"/>
        <v>0</v>
      </c>
      <c r="V26" s="159">
        <f>'Operations &amp; Overheads'!H99</f>
        <v>1900</v>
      </c>
    </row>
    <row r="27" spans="1:24" ht="15">
      <c r="A27" s="19"/>
      <c r="B27" s="107"/>
      <c r="C27" s="13"/>
      <c r="D27" s="13"/>
      <c r="E27" s="13"/>
      <c r="F27" s="13"/>
      <c r="G27" s="108"/>
      <c r="H27" s="107"/>
      <c r="I27" s="13"/>
      <c r="J27" s="13"/>
      <c r="K27" s="13"/>
      <c r="L27" s="13"/>
      <c r="M27" s="108"/>
      <c r="N27" s="107"/>
      <c r="O27" s="13"/>
      <c r="P27" s="13"/>
      <c r="Q27" s="13"/>
      <c r="R27" s="13"/>
      <c r="S27" s="108"/>
      <c r="T27" s="157"/>
      <c r="U27" s="160"/>
      <c r="V27" s="159"/>
    </row>
    <row r="28" spans="1:24" ht="15">
      <c r="A28" s="19" t="s">
        <v>38</v>
      </c>
      <c r="B28" s="107">
        <f t="shared" ref="B28:G28" si="18">+B84</f>
        <v>100</v>
      </c>
      <c r="C28" s="13">
        <f t="shared" si="18"/>
        <v>100</v>
      </c>
      <c r="D28" s="13">
        <f t="shared" si="18"/>
        <v>100</v>
      </c>
      <c r="E28" s="13">
        <f t="shared" si="18"/>
        <v>100</v>
      </c>
      <c r="F28" s="13">
        <f t="shared" si="18"/>
        <v>100</v>
      </c>
      <c r="G28" s="108">
        <f t="shared" si="18"/>
        <v>100</v>
      </c>
      <c r="H28" s="107">
        <f t="shared" ref="H28:M28" si="19">+H84</f>
        <v>100</v>
      </c>
      <c r="I28" s="13">
        <f t="shared" si="19"/>
        <v>100</v>
      </c>
      <c r="J28" s="13">
        <f t="shared" si="19"/>
        <v>100</v>
      </c>
      <c r="K28" s="13">
        <f t="shared" si="19"/>
        <v>100</v>
      </c>
      <c r="L28" s="13">
        <f t="shared" si="19"/>
        <v>100</v>
      </c>
      <c r="M28" s="108">
        <f t="shared" si="19"/>
        <v>100</v>
      </c>
      <c r="N28" s="107">
        <f t="shared" ref="N28:S28" si="20">+N84</f>
        <v>100</v>
      </c>
      <c r="O28" s="13">
        <f t="shared" si="20"/>
        <v>100</v>
      </c>
      <c r="P28" s="13">
        <f t="shared" si="20"/>
        <v>100</v>
      </c>
      <c r="Q28" s="13">
        <f t="shared" si="20"/>
        <v>100</v>
      </c>
      <c r="R28" s="13">
        <f t="shared" si="20"/>
        <v>100</v>
      </c>
      <c r="S28" s="108">
        <f t="shared" si="20"/>
        <v>100</v>
      </c>
      <c r="T28" s="157"/>
      <c r="U28" s="160">
        <f>SUM(B28:T28)</f>
        <v>1800</v>
      </c>
      <c r="V28" s="159"/>
    </row>
    <row r="29" spans="1:24" ht="15">
      <c r="A29" s="19" t="s">
        <v>24</v>
      </c>
      <c r="B29" s="107">
        <f t="shared" ref="B29:G29" si="21">+B79</f>
        <v>200</v>
      </c>
      <c r="C29" s="13">
        <f t="shared" si="21"/>
        <v>200</v>
      </c>
      <c r="D29" s="13">
        <f t="shared" si="21"/>
        <v>200</v>
      </c>
      <c r="E29" s="13">
        <f t="shared" si="21"/>
        <v>200</v>
      </c>
      <c r="F29" s="13">
        <f t="shared" si="21"/>
        <v>200</v>
      </c>
      <c r="G29" s="108">
        <f t="shared" si="21"/>
        <v>200</v>
      </c>
      <c r="H29" s="107">
        <f t="shared" ref="H29:M29" si="22">+H79</f>
        <v>200</v>
      </c>
      <c r="I29" s="13">
        <f t="shared" si="22"/>
        <v>200</v>
      </c>
      <c r="J29" s="13">
        <f t="shared" si="22"/>
        <v>200</v>
      </c>
      <c r="K29" s="13">
        <f t="shared" si="22"/>
        <v>200</v>
      </c>
      <c r="L29" s="13">
        <f t="shared" si="22"/>
        <v>200</v>
      </c>
      <c r="M29" s="108">
        <f t="shared" si="22"/>
        <v>200</v>
      </c>
      <c r="N29" s="107">
        <f t="shared" ref="N29:S29" si="23">+N79</f>
        <v>200</v>
      </c>
      <c r="O29" s="13">
        <f t="shared" si="23"/>
        <v>200</v>
      </c>
      <c r="P29" s="13">
        <f t="shared" si="23"/>
        <v>200</v>
      </c>
      <c r="Q29" s="13">
        <f t="shared" si="23"/>
        <v>200</v>
      </c>
      <c r="R29" s="13">
        <f t="shared" si="23"/>
        <v>200</v>
      </c>
      <c r="S29" s="108">
        <f t="shared" si="23"/>
        <v>200</v>
      </c>
      <c r="T29" s="157"/>
      <c r="U29" s="160">
        <f>SUM(B29:T29)</f>
        <v>3600</v>
      </c>
      <c r="V29" s="159"/>
    </row>
    <row r="30" spans="1:24" ht="15">
      <c r="A30" s="19" t="s">
        <v>40</v>
      </c>
      <c r="B30" s="107">
        <f t="shared" ref="B30:G30" si="24">+B70</f>
        <v>154</v>
      </c>
      <c r="C30" s="13">
        <f t="shared" si="24"/>
        <v>154</v>
      </c>
      <c r="D30" s="13">
        <f t="shared" si="24"/>
        <v>154</v>
      </c>
      <c r="E30" s="13">
        <f t="shared" si="24"/>
        <v>154</v>
      </c>
      <c r="F30" s="13">
        <f t="shared" si="24"/>
        <v>154</v>
      </c>
      <c r="G30" s="108">
        <f t="shared" si="24"/>
        <v>154</v>
      </c>
      <c r="H30" s="107">
        <f t="shared" ref="H30:M30" si="25">+H70</f>
        <v>154</v>
      </c>
      <c r="I30" s="13">
        <f t="shared" si="25"/>
        <v>154</v>
      </c>
      <c r="J30" s="13">
        <f t="shared" si="25"/>
        <v>154</v>
      </c>
      <c r="K30" s="13">
        <f t="shared" si="25"/>
        <v>154</v>
      </c>
      <c r="L30" s="13">
        <f t="shared" si="25"/>
        <v>154</v>
      </c>
      <c r="M30" s="108">
        <f t="shared" si="25"/>
        <v>154</v>
      </c>
      <c r="N30" s="107">
        <f t="shared" ref="N30:S30" si="26">+N70</f>
        <v>154</v>
      </c>
      <c r="O30" s="13">
        <f t="shared" si="26"/>
        <v>154</v>
      </c>
      <c r="P30" s="13">
        <f t="shared" si="26"/>
        <v>154</v>
      </c>
      <c r="Q30" s="13">
        <f t="shared" si="26"/>
        <v>154</v>
      </c>
      <c r="R30" s="13">
        <f t="shared" si="26"/>
        <v>154</v>
      </c>
      <c r="S30" s="108">
        <f t="shared" si="26"/>
        <v>154</v>
      </c>
      <c r="T30" s="159"/>
      <c r="U30" s="160">
        <f>SUM(B30:T30)</f>
        <v>2772</v>
      </c>
      <c r="V30" s="159"/>
    </row>
    <row r="31" spans="1:24" ht="15">
      <c r="A31" s="19"/>
      <c r="B31" s="107"/>
      <c r="C31" s="13"/>
      <c r="D31" s="13"/>
      <c r="E31" s="13"/>
      <c r="F31" s="13"/>
      <c r="G31" s="108"/>
      <c r="H31" s="107"/>
      <c r="I31" s="13"/>
      <c r="J31" s="13"/>
      <c r="K31" s="13"/>
      <c r="L31" s="13"/>
      <c r="M31" s="108"/>
      <c r="N31" s="107"/>
      <c r="O31" s="13"/>
      <c r="P31" s="13"/>
      <c r="Q31" s="13"/>
      <c r="R31" s="13"/>
      <c r="S31" s="108"/>
      <c r="T31" s="159"/>
      <c r="U31" s="160"/>
      <c r="V31" s="159"/>
    </row>
    <row r="32" spans="1:24" ht="15">
      <c r="A32" s="19" t="s">
        <v>57</v>
      </c>
      <c r="B32" s="107">
        <f t="shared" ref="B32:G32" si="27">+B90</f>
        <v>100</v>
      </c>
      <c r="C32" s="13">
        <f t="shared" si="27"/>
        <v>100</v>
      </c>
      <c r="D32" s="13">
        <f t="shared" si="27"/>
        <v>100</v>
      </c>
      <c r="E32" s="13">
        <f t="shared" si="27"/>
        <v>100</v>
      </c>
      <c r="F32" s="13">
        <f t="shared" si="27"/>
        <v>100</v>
      </c>
      <c r="G32" s="108">
        <f t="shared" si="27"/>
        <v>100</v>
      </c>
      <c r="H32" s="107">
        <f t="shared" ref="H32:M32" si="28">+H90</f>
        <v>100</v>
      </c>
      <c r="I32" s="13">
        <f t="shared" si="28"/>
        <v>100</v>
      </c>
      <c r="J32" s="13">
        <f t="shared" si="28"/>
        <v>100</v>
      </c>
      <c r="K32" s="13">
        <f t="shared" si="28"/>
        <v>100</v>
      </c>
      <c r="L32" s="13">
        <f t="shared" si="28"/>
        <v>100</v>
      </c>
      <c r="M32" s="108">
        <f t="shared" si="28"/>
        <v>100</v>
      </c>
      <c r="N32" s="107">
        <f t="shared" ref="N32:S32" si="29">+N90</f>
        <v>100</v>
      </c>
      <c r="O32" s="13">
        <f t="shared" si="29"/>
        <v>100</v>
      </c>
      <c r="P32" s="13">
        <f t="shared" si="29"/>
        <v>100</v>
      </c>
      <c r="Q32" s="13">
        <f t="shared" si="29"/>
        <v>100</v>
      </c>
      <c r="R32" s="13">
        <f t="shared" si="29"/>
        <v>100</v>
      </c>
      <c r="S32" s="108">
        <f t="shared" si="29"/>
        <v>100</v>
      </c>
      <c r="T32" s="159"/>
      <c r="U32" s="160">
        <f t="shared" ref="U32:U38" si="30">SUM(B32:T32)</f>
        <v>1800</v>
      </c>
      <c r="V32" s="159"/>
    </row>
    <row r="33" spans="1:22" ht="15">
      <c r="A33" s="146" t="s">
        <v>31</v>
      </c>
      <c r="B33" s="111">
        <v>0</v>
      </c>
      <c r="C33" s="84">
        <v>0</v>
      </c>
      <c r="D33" s="84">
        <v>0</v>
      </c>
      <c r="E33" s="84">
        <v>0</v>
      </c>
      <c r="F33" s="84">
        <v>0</v>
      </c>
      <c r="G33" s="112">
        <v>0</v>
      </c>
      <c r="H33" s="111">
        <v>0</v>
      </c>
      <c r="I33" s="84">
        <v>0</v>
      </c>
      <c r="J33" s="84">
        <v>0</v>
      </c>
      <c r="K33" s="84">
        <v>0</v>
      </c>
      <c r="L33" s="84">
        <v>0</v>
      </c>
      <c r="M33" s="112">
        <v>0</v>
      </c>
      <c r="N33" s="111">
        <v>0</v>
      </c>
      <c r="O33" s="84">
        <v>0</v>
      </c>
      <c r="P33" s="84">
        <v>0</v>
      </c>
      <c r="Q33" s="84">
        <v>0</v>
      </c>
      <c r="R33" s="84">
        <v>0</v>
      </c>
      <c r="S33" s="112">
        <v>0</v>
      </c>
      <c r="T33" s="159"/>
      <c r="U33" s="160">
        <f t="shared" si="30"/>
        <v>0</v>
      </c>
      <c r="V33" s="159"/>
    </row>
    <row r="34" spans="1:22" ht="15">
      <c r="A34" s="146" t="s">
        <v>44</v>
      </c>
      <c r="B34" s="111">
        <v>0</v>
      </c>
      <c r="C34" s="84">
        <v>0</v>
      </c>
      <c r="D34" s="84">
        <v>0</v>
      </c>
      <c r="E34" s="84">
        <v>0</v>
      </c>
      <c r="F34" s="84">
        <v>0</v>
      </c>
      <c r="G34" s="112">
        <v>0</v>
      </c>
      <c r="H34" s="111">
        <v>0</v>
      </c>
      <c r="I34" s="84">
        <v>0</v>
      </c>
      <c r="J34" s="84">
        <v>0</v>
      </c>
      <c r="K34" s="84">
        <v>0</v>
      </c>
      <c r="L34" s="84">
        <v>0</v>
      </c>
      <c r="M34" s="112">
        <v>0</v>
      </c>
      <c r="N34" s="111">
        <v>0</v>
      </c>
      <c r="O34" s="84">
        <v>0</v>
      </c>
      <c r="P34" s="84">
        <v>0</v>
      </c>
      <c r="Q34" s="84">
        <v>0</v>
      </c>
      <c r="R34" s="84">
        <v>0</v>
      </c>
      <c r="S34" s="112">
        <v>0</v>
      </c>
      <c r="T34" s="159"/>
      <c r="U34" s="160">
        <f t="shared" si="30"/>
        <v>0</v>
      </c>
      <c r="V34" s="159"/>
    </row>
    <row r="35" spans="1:22" ht="15">
      <c r="A35" s="146" t="s">
        <v>42</v>
      </c>
      <c r="B35" s="111">
        <v>0</v>
      </c>
      <c r="C35" s="84">
        <v>0</v>
      </c>
      <c r="D35" s="84">
        <v>0</v>
      </c>
      <c r="E35" s="84">
        <v>0</v>
      </c>
      <c r="F35" s="84">
        <v>0</v>
      </c>
      <c r="G35" s="112">
        <v>0</v>
      </c>
      <c r="H35" s="111">
        <v>0</v>
      </c>
      <c r="I35" s="84">
        <v>0</v>
      </c>
      <c r="J35" s="84">
        <v>0</v>
      </c>
      <c r="K35" s="84">
        <v>0</v>
      </c>
      <c r="L35" s="84">
        <v>0</v>
      </c>
      <c r="M35" s="112">
        <v>0</v>
      </c>
      <c r="N35" s="111">
        <v>0</v>
      </c>
      <c r="O35" s="84">
        <v>0</v>
      </c>
      <c r="P35" s="84">
        <v>0</v>
      </c>
      <c r="Q35" s="84">
        <v>0</v>
      </c>
      <c r="R35" s="84">
        <v>0</v>
      </c>
      <c r="S35" s="112">
        <v>0</v>
      </c>
      <c r="T35" s="159"/>
      <c r="U35" s="160">
        <f t="shared" si="30"/>
        <v>0</v>
      </c>
      <c r="V35" s="159"/>
    </row>
    <row r="36" spans="1:22" ht="15">
      <c r="A36" s="146" t="s">
        <v>43</v>
      </c>
      <c r="B36" s="111">
        <v>0</v>
      </c>
      <c r="C36" s="84">
        <v>0</v>
      </c>
      <c r="D36" s="84">
        <v>0</v>
      </c>
      <c r="E36" s="84">
        <v>0</v>
      </c>
      <c r="F36" s="84">
        <v>0</v>
      </c>
      <c r="G36" s="112">
        <v>0</v>
      </c>
      <c r="H36" s="111">
        <v>0</v>
      </c>
      <c r="I36" s="84">
        <v>0</v>
      </c>
      <c r="J36" s="84">
        <v>0</v>
      </c>
      <c r="K36" s="84">
        <v>0</v>
      </c>
      <c r="L36" s="84">
        <v>0</v>
      </c>
      <c r="M36" s="112">
        <v>0</v>
      </c>
      <c r="N36" s="111">
        <v>0</v>
      </c>
      <c r="O36" s="84">
        <v>0</v>
      </c>
      <c r="P36" s="84">
        <v>0</v>
      </c>
      <c r="Q36" s="84">
        <v>0</v>
      </c>
      <c r="R36" s="84">
        <v>0</v>
      </c>
      <c r="S36" s="112">
        <v>0</v>
      </c>
      <c r="T36" s="159"/>
      <c r="U36" s="160">
        <f t="shared" si="30"/>
        <v>0</v>
      </c>
      <c r="V36" s="159"/>
    </row>
    <row r="37" spans="1:22" ht="15">
      <c r="A37" s="19" t="s">
        <v>32</v>
      </c>
      <c r="B37" s="107"/>
      <c r="C37" s="13"/>
      <c r="D37" s="13"/>
      <c r="E37" s="13"/>
      <c r="F37" s="13"/>
      <c r="G37" s="108"/>
      <c r="H37" s="107"/>
      <c r="I37" s="13"/>
      <c r="J37" s="13"/>
      <c r="K37" s="13"/>
      <c r="L37" s="13"/>
      <c r="M37" s="108"/>
      <c r="N37" s="107"/>
      <c r="O37" s="13"/>
      <c r="P37" s="13"/>
      <c r="Q37" s="13"/>
      <c r="R37" s="13"/>
      <c r="S37" s="108"/>
      <c r="T37" s="159">
        <v>300</v>
      </c>
      <c r="U37" s="160">
        <f t="shared" si="30"/>
        <v>300</v>
      </c>
      <c r="V37" s="159"/>
    </row>
    <row r="38" spans="1:22" ht="15">
      <c r="A38" s="19" t="s">
        <v>68</v>
      </c>
      <c r="B38" s="107"/>
      <c r="C38" s="13"/>
      <c r="D38" s="13"/>
      <c r="E38" s="13"/>
      <c r="F38" s="13"/>
      <c r="G38" s="108"/>
      <c r="H38" s="107"/>
      <c r="I38" s="13"/>
      <c r="J38" s="13"/>
      <c r="K38" s="13"/>
      <c r="L38" s="13"/>
      <c r="M38" s="108"/>
      <c r="N38" s="107"/>
      <c r="O38" s="13"/>
      <c r="P38" s="13"/>
      <c r="Q38" s="13"/>
      <c r="R38" s="13"/>
      <c r="S38" s="108"/>
      <c r="T38" s="159">
        <v>4500</v>
      </c>
      <c r="U38" s="160">
        <f t="shared" si="30"/>
        <v>4500</v>
      </c>
      <c r="V38" s="159"/>
    </row>
    <row r="39" spans="1:22" ht="15.75" thickBot="1">
      <c r="A39" s="14" t="s">
        <v>70</v>
      </c>
      <c r="B39" s="109">
        <f>SUM(B21:B38)</f>
        <v>1404</v>
      </c>
      <c r="C39" s="15">
        <f t="shared" ref="C39:S39" si="31">SUM(C21:C38)</f>
        <v>554</v>
      </c>
      <c r="D39" s="15">
        <f t="shared" si="31"/>
        <v>554</v>
      </c>
      <c r="E39" s="15">
        <f t="shared" si="31"/>
        <v>554</v>
      </c>
      <c r="F39" s="15">
        <f t="shared" si="31"/>
        <v>554</v>
      </c>
      <c r="G39" s="110">
        <f t="shared" si="31"/>
        <v>554</v>
      </c>
      <c r="H39" s="109">
        <f t="shared" si="31"/>
        <v>554</v>
      </c>
      <c r="I39" s="15">
        <f t="shared" si="31"/>
        <v>554</v>
      </c>
      <c r="J39" s="15">
        <f t="shared" si="31"/>
        <v>554</v>
      </c>
      <c r="K39" s="15">
        <f t="shared" si="31"/>
        <v>554</v>
      </c>
      <c r="L39" s="15">
        <f t="shared" si="31"/>
        <v>554</v>
      </c>
      <c r="M39" s="110">
        <f t="shared" si="31"/>
        <v>554</v>
      </c>
      <c r="N39" s="109">
        <f t="shared" si="31"/>
        <v>1404</v>
      </c>
      <c r="O39" s="15">
        <f t="shared" si="31"/>
        <v>554</v>
      </c>
      <c r="P39" s="15">
        <f t="shared" si="31"/>
        <v>554</v>
      </c>
      <c r="Q39" s="15">
        <f t="shared" si="31"/>
        <v>554</v>
      </c>
      <c r="R39" s="15">
        <f t="shared" si="31"/>
        <v>554</v>
      </c>
      <c r="S39" s="110">
        <f t="shared" si="31"/>
        <v>554</v>
      </c>
      <c r="T39" s="158">
        <f>SUM(T21:T38)</f>
        <v>4800</v>
      </c>
      <c r="U39" s="158">
        <f>SUM(U21:U38)</f>
        <v>16472</v>
      </c>
      <c r="V39" s="178">
        <v>32980</v>
      </c>
    </row>
    <row r="40" spans="1:22" ht="15">
      <c r="A40" s="14"/>
      <c r="B40" s="107"/>
      <c r="C40" s="13"/>
      <c r="D40" s="13"/>
      <c r="E40" s="13"/>
      <c r="F40" s="13"/>
      <c r="G40" s="108"/>
      <c r="H40" s="107"/>
      <c r="I40" s="13"/>
      <c r="J40" s="13"/>
      <c r="K40" s="13"/>
      <c r="L40" s="13"/>
      <c r="M40" s="108"/>
      <c r="N40" s="107"/>
      <c r="O40" s="13"/>
      <c r="P40" s="13"/>
      <c r="Q40" s="13"/>
      <c r="R40" s="13"/>
      <c r="S40" s="108"/>
      <c r="T40" s="157"/>
      <c r="U40" s="168"/>
      <c r="V40" s="177"/>
    </row>
    <row r="41" spans="1:22" s="64" customFormat="1" ht="15.75" thickBot="1">
      <c r="A41" s="65" t="s">
        <v>94</v>
      </c>
      <c r="B41" s="113">
        <f>B17-B39</f>
        <v>-843.06666666666661</v>
      </c>
      <c r="C41" s="21">
        <f t="shared" ref="C41:G41" si="32">C17-C39</f>
        <v>-433.8</v>
      </c>
      <c r="D41" s="21">
        <f t="shared" si="32"/>
        <v>-554</v>
      </c>
      <c r="E41" s="21">
        <f t="shared" si="32"/>
        <v>-554</v>
      </c>
      <c r="F41" s="21">
        <f t="shared" si="32"/>
        <v>-554</v>
      </c>
      <c r="G41" s="114">
        <f t="shared" si="32"/>
        <v>-554</v>
      </c>
      <c r="H41" s="113">
        <f t="shared" ref="H41:M41" si="33">H17-H39</f>
        <v>-554</v>
      </c>
      <c r="I41" s="21">
        <f t="shared" si="33"/>
        <v>-554</v>
      </c>
      <c r="J41" s="21">
        <f t="shared" si="33"/>
        <v>-554</v>
      </c>
      <c r="K41" s="21">
        <f t="shared" si="33"/>
        <v>-554</v>
      </c>
      <c r="L41" s="21">
        <f t="shared" si="33"/>
        <v>-554</v>
      </c>
      <c r="M41" s="114">
        <f t="shared" si="33"/>
        <v>-554</v>
      </c>
      <c r="N41" s="113">
        <f t="shared" ref="N41:S41" si="34">N17-N39</f>
        <v>-923.2</v>
      </c>
      <c r="O41" s="21">
        <f t="shared" si="34"/>
        <v>-554</v>
      </c>
      <c r="P41" s="21">
        <f t="shared" si="34"/>
        <v>-554</v>
      </c>
      <c r="Q41" s="21">
        <f t="shared" si="34"/>
        <v>-554</v>
      </c>
      <c r="R41" s="21">
        <f t="shared" si="34"/>
        <v>-554</v>
      </c>
      <c r="S41" s="114">
        <f t="shared" si="34"/>
        <v>-554</v>
      </c>
      <c r="T41" s="162"/>
      <c r="U41" s="162">
        <f>U17-U39</f>
        <v>-15263.666666666666</v>
      </c>
      <c r="V41" s="178"/>
    </row>
    <row r="42" spans="1:22" s="64" customFormat="1" ht="15">
      <c r="A42" s="86"/>
      <c r="B42" s="115"/>
      <c r="C42" s="22"/>
      <c r="D42" s="22"/>
      <c r="E42" s="22"/>
      <c r="F42" s="22"/>
      <c r="G42" s="116"/>
      <c r="H42" s="115"/>
      <c r="I42" s="22"/>
      <c r="J42" s="22"/>
      <c r="K42" s="22"/>
      <c r="L42" s="22"/>
      <c r="M42" s="116"/>
      <c r="N42" s="115"/>
      <c r="O42" s="22"/>
      <c r="P42" s="22"/>
      <c r="Q42" s="22"/>
      <c r="R42" s="22"/>
      <c r="S42" s="116"/>
      <c r="T42" s="22"/>
      <c r="U42" s="22"/>
      <c r="V42" s="47"/>
    </row>
    <row r="43" spans="1:22">
      <c r="A43" s="30" t="s">
        <v>19</v>
      </c>
      <c r="B43" s="117"/>
      <c r="C43" s="31"/>
      <c r="D43" s="31"/>
      <c r="E43" s="31"/>
      <c r="F43" s="31"/>
      <c r="G43" s="118"/>
      <c r="H43" s="117"/>
      <c r="I43" s="31"/>
      <c r="J43" s="31"/>
      <c r="K43" s="31"/>
      <c r="L43" s="31"/>
      <c r="M43" s="118"/>
      <c r="N43" s="117"/>
      <c r="O43" s="31"/>
      <c r="P43" s="31"/>
      <c r="Q43" s="31"/>
      <c r="R43" s="31"/>
      <c r="S43" s="118"/>
      <c r="T43" s="38"/>
      <c r="U43" s="13"/>
      <c r="V43" s="38"/>
    </row>
    <row r="44" spans="1:22">
      <c r="A44" s="53" t="s">
        <v>22</v>
      </c>
      <c r="B44" s="119"/>
      <c r="C44" s="54"/>
      <c r="D44" s="54"/>
      <c r="E44" s="54"/>
      <c r="F44" s="54"/>
      <c r="G44" s="120"/>
      <c r="H44" s="119"/>
      <c r="I44" s="54"/>
      <c r="J44" s="54"/>
      <c r="K44" s="54"/>
      <c r="L44" s="54"/>
      <c r="M44" s="120"/>
      <c r="N44" s="119"/>
      <c r="O44" s="54"/>
      <c r="P44" s="54"/>
      <c r="Q44" s="54"/>
      <c r="R44" s="54"/>
      <c r="S44" s="120"/>
      <c r="T44" s="38"/>
      <c r="U44" s="13"/>
      <c r="V44" s="38"/>
    </row>
    <row r="45" spans="1:22">
      <c r="A45" s="17"/>
      <c r="B45" s="107"/>
      <c r="C45" s="13"/>
      <c r="D45" s="13"/>
      <c r="E45" s="13"/>
      <c r="F45" s="13"/>
      <c r="G45" s="108"/>
      <c r="H45" s="107"/>
      <c r="I45" s="13"/>
      <c r="J45" s="13"/>
      <c r="K45" s="13"/>
      <c r="L45" s="13"/>
      <c r="M45" s="108"/>
      <c r="N45" s="107"/>
      <c r="O45" s="13"/>
      <c r="P45" s="13"/>
      <c r="Q45" s="13"/>
      <c r="R45" s="13"/>
      <c r="S45" s="108"/>
      <c r="T45" s="18"/>
      <c r="U45" s="13"/>
      <c r="V45" s="18"/>
    </row>
    <row r="46" spans="1:22">
      <c r="A46" s="23" t="s">
        <v>9</v>
      </c>
      <c r="B46" s="121">
        <v>1</v>
      </c>
      <c r="C46" s="24">
        <v>1</v>
      </c>
      <c r="D46" s="24">
        <v>1</v>
      </c>
      <c r="E46" s="24">
        <v>1</v>
      </c>
      <c r="F46" s="24">
        <v>1</v>
      </c>
      <c r="G46" s="122">
        <v>1</v>
      </c>
      <c r="H46" s="121">
        <v>1</v>
      </c>
      <c r="I46" s="24">
        <v>1</v>
      </c>
      <c r="J46" s="24">
        <v>1</v>
      </c>
      <c r="K46" s="24">
        <v>1</v>
      </c>
      <c r="L46" s="24">
        <v>1</v>
      </c>
      <c r="M46" s="122">
        <v>1</v>
      </c>
      <c r="N46" s="121">
        <v>1</v>
      </c>
      <c r="O46" s="24">
        <v>1</v>
      </c>
      <c r="P46" s="24">
        <v>1</v>
      </c>
      <c r="Q46" s="24">
        <v>1</v>
      </c>
      <c r="R46" s="24">
        <v>1</v>
      </c>
      <c r="S46" s="122">
        <v>1</v>
      </c>
      <c r="T46" s="18"/>
      <c r="U46" s="13"/>
      <c r="V46" s="18"/>
    </row>
    <row r="47" spans="1:22">
      <c r="A47" s="25"/>
      <c r="B47" s="123"/>
      <c r="C47" s="26"/>
      <c r="D47" s="26"/>
      <c r="E47" s="26"/>
      <c r="F47" s="26"/>
      <c r="G47" s="124"/>
      <c r="H47" s="123"/>
      <c r="I47" s="26"/>
      <c r="J47" s="26"/>
      <c r="K47" s="26"/>
      <c r="L47" s="26"/>
      <c r="M47" s="124"/>
      <c r="N47" s="123"/>
      <c r="O47" s="26"/>
      <c r="P47" s="26"/>
      <c r="Q47" s="26"/>
      <c r="R47" s="26"/>
      <c r="S47" s="124"/>
      <c r="T47" s="18"/>
      <c r="U47" s="13"/>
      <c r="V47" s="18"/>
    </row>
    <row r="48" spans="1:22">
      <c r="A48" s="17" t="s">
        <v>10</v>
      </c>
      <c r="B48" s="107"/>
      <c r="C48" s="13"/>
      <c r="D48" s="13"/>
      <c r="E48" s="13"/>
      <c r="F48" s="13"/>
      <c r="G48" s="108"/>
      <c r="H48" s="107"/>
      <c r="I48" s="13"/>
      <c r="J48" s="13"/>
      <c r="K48" s="13"/>
      <c r="L48" s="13"/>
      <c r="M48" s="108"/>
      <c r="N48" s="107"/>
      <c r="O48" s="13"/>
      <c r="P48" s="13"/>
      <c r="Q48" s="13"/>
      <c r="R48" s="13"/>
      <c r="S48" s="108"/>
      <c r="T48" s="18"/>
      <c r="U48" s="13"/>
      <c r="V48" s="18"/>
    </row>
    <row r="49" spans="1:22">
      <c r="A49" s="23" t="s">
        <v>11</v>
      </c>
      <c r="B49" s="125">
        <v>0</v>
      </c>
      <c r="C49" s="27">
        <v>0</v>
      </c>
      <c r="D49" s="27">
        <v>0</v>
      </c>
      <c r="E49" s="27">
        <v>0</v>
      </c>
      <c r="F49" s="27">
        <v>0</v>
      </c>
      <c r="G49" s="126">
        <v>0</v>
      </c>
      <c r="H49" s="125">
        <v>0</v>
      </c>
      <c r="I49" s="27">
        <v>0</v>
      </c>
      <c r="J49" s="27">
        <v>0</v>
      </c>
      <c r="K49" s="27">
        <v>0</v>
      </c>
      <c r="L49" s="27">
        <v>0</v>
      </c>
      <c r="M49" s="126">
        <v>0</v>
      </c>
      <c r="N49" s="125">
        <v>0</v>
      </c>
      <c r="O49" s="27">
        <v>0</v>
      </c>
      <c r="P49" s="27">
        <v>0</v>
      </c>
      <c r="Q49" s="27">
        <v>0</v>
      </c>
      <c r="R49" s="27">
        <v>0</v>
      </c>
      <c r="S49" s="126">
        <v>0</v>
      </c>
      <c r="T49" s="48"/>
      <c r="U49" s="13"/>
      <c r="V49" s="48"/>
    </row>
    <row r="50" spans="1:22">
      <c r="A50" s="14"/>
      <c r="B50" s="107"/>
      <c r="C50" s="13"/>
      <c r="D50" s="13"/>
      <c r="E50" s="13"/>
      <c r="F50" s="13"/>
      <c r="G50" s="108"/>
      <c r="H50" s="107"/>
      <c r="I50" s="13"/>
      <c r="J50" s="13"/>
      <c r="K50" s="13"/>
      <c r="L50" s="13"/>
      <c r="M50" s="108"/>
      <c r="N50" s="107"/>
      <c r="O50" s="13"/>
      <c r="P50" s="13"/>
      <c r="Q50" s="13"/>
      <c r="R50" s="13"/>
      <c r="S50" s="108"/>
      <c r="T50" s="18"/>
      <c r="U50" s="13"/>
      <c r="V50" s="18"/>
    </row>
    <row r="51" spans="1:22" ht="15">
      <c r="A51" s="28" t="s">
        <v>12</v>
      </c>
      <c r="B51" s="107"/>
      <c r="C51" s="13"/>
      <c r="D51" s="13"/>
      <c r="E51" s="13"/>
      <c r="F51" s="13"/>
      <c r="G51" s="108"/>
      <c r="H51" s="107"/>
      <c r="I51" s="13"/>
      <c r="J51" s="13"/>
      <c r="K51" s="13"/>
      <c r="L51" s="13"/>
      <c r="M51" s="108"/>
      <c r="N51" s="107"/>
      <c r="O51" s="13"/>
      <c r="P51" s="13"/>
      <c r="Q51" s="13"/>
      <c r="R51" s="13"/>
      <c r="S51" s="108"/>
      <c r="T51" s="18"/>
      <c r="U51" s="13"/>
      <c r="V51" s="18"/>
    </row>
    <row r="52" spans="1:22">
      <c r="A52" s="17" t="s">
        <v>13</v>
      </c>
      <c r="B52" s="107"/>
      <c r="C52" s="13"/>
      <c r="D52" s="13"/>
      <c r="E52" s="13"/>
      <c r="F52" s="13"/>
      <c r="G52" s="108"/>
      <c r="H52" s="107"/>
      <c r="I52" s="13"/>
      <c r="J52" s="13"/>
      <c r="K52" s="13"/>
      <c r="L52" s="13"/>
      <c r="M52" s="108"/>
      <c r="N52" s="107"/>
      <c r="O52" s="13"/>
      <c r="P52" s="13"/>
      <c r="Q52" s="13"/>
      <c r="R52" s="13"/>
      <c r="S52" s="108"/>
      <c r="T52" s="18"/>
      <c r="U52" s="13"/>
      <c r="V52" s="18"/>
    </row>
    <row r="53" spans="1:22">
      <c r="A53" s="14" t="s">
        <v>14</v>
      </c>
      <c r="B53" s="107">
        <f t="shared" ref="B53:G53" si="35">B14</f>
        <v>700</v>
      </c>
      <c r="C53" s="13">
        <f t="shared" si="35"/>
        <v>150</v>
      </c>
      <c r="D53" s="13">
        <f t="shared" si="35"/>
        <v>0</v>
      </c>
      <c r="E53" s="13">
        <f t="shared" si="35"/>
        <v>0</v>
      </c>
      <c r="F53" s="13">
        <f t="shared" si="35"/>
        <v>0</v>
      </c>
      <c r="G53" s="108">
        <f t="shared" si="35"/>
        <v>0</v>
      </c>
      <c r="H53" s="107">
        <f t="shared" ref="H53:M53" si="36">H14</f>
        <v>0</v>
      </c>
      <c r="I53" s="13">
        <f t="shared" si="36"/>
        <v>0</v>
      </c>
      <c r="J53" s="13">
        <f t="shared" si="36"/>
        <v>0</v>
      </c>
      <c r="K53" s="13">
        <f t="shared" si="36"/>
        <v>0</v>
      </c>
      <c r="L53" s="13">
        <f t="shared" si="36"/>
        <v>0</v>
      </c>
      <c r="M53" s="108">
        <f t="shared" si="36"/>
        <v>0</v>
      </c>
      <c r="N53" s="107">
        <f t="shared" ref="N53:S53" si="37">N14</f>
        <v>600</v>
      </c>
      <c r="O53" s="13">
        <f t="shared" si="37"/>
        <v>0</v>
      </c>
      <c r="P53" s="13">
        <f t="shared" si="37"/>
        <v>0</v>
      </c>
      <c r="Q53" s="13">
        <f t="shared" si="37"/>
        <v>0</v>
      </c>
      <c r="R53" s="13">
        <f t="shared" si="37"/>
        <v>0</v>
      </c>
      <c r="S53" s="108">
        <f t="shared" si="37"/>
        <v>0</v>
      </c>
      <c r="T53" s="18"/>
      <c r="U53" s="13"/>
      <c r="V53" s="18"/>
    </row>
    <row r="54" spans="1:22" ht="15">
      <c r="A54" s="14" t="s">
        <v>54</v>
      </c>
      <c r="B54" s="107">
        <f t="shared" ref="B54:S54" si="38">-B53*0.013</f>
        <v>-9.1</v>
      </c>
      <c r="C54" s="13">
        <f t="shared" si="38"/>
        <v>-1.95</v>
      </c>
      <c r="D54" s="13">
        <f t="shared" si="38"/>
        <v>0</v>
      </c>
      <c r="E54" s="13">
        <f t="shared" si="38"/>
        <v>0</v>
      </c>
      <c r="F54" s="13">
        <f t="shared" si="38"/>
        <v>0</v>
      </c>
      <c r="G54" s="108">
        <f t="shared" si="38"/>
        <v>0</v>
      </c>
      <c r="H54" s="107">
        <f t="shared" si="38"/>
        <v>0</v>
      </c>
      <c r="I54" s="13">
        <f t="shared" si="38"/>
        <v>0</v>
      </c>
      <c r="J54" s="13">
        <f t="shared" si="38"/>
        <v>0</v>
      </c>
      <c r="K54" s="13">
        <f t="shared" si="38"/>
        <v>0</v>
      </c>
      <c r="L54" s="13">
        <f t="shared" si="38"/>
        <v>0</v>
      </c>
      <c r="M54" s="108">
        <f t="shared" si="38"/>
        <v>0</v>
      </c>
      <c r="N54" s="107">
        <f t="shared" si="38"/>
        <v>-7.8</v>
      </c>
      <c r="O54" s="13">
        <f t="shared" si="38"/>
        <v>0</v>
      </c>
      <c r="P54" s="13">
        <f t="shared" si="38"/>
        <v>0</v>
      </c>
      <c r="Q54" s="13">
        <f t="shared" si="38"/>
        <v>0</v>
      </c>
      <c r="R54" s="13">
        <f t="shared" si="38"/>
        <v>0</v>
      </c>
      <c r="S54" s="108">
        <f t="shared" si="38"/>
        <v>0</v>
      </c>
      <c r="T54" s="18"/>
      <c r="U54" s="9">
        <f>SUM(B54:T54)</f>
        <v>-18.849999999999998</v>
      </c>
      <c r="V54" s="18"/>
    </row>
    <row r="55" spans="1:22" ht="15">
      <c r="A55" s="14" t="s">
        <v>55</v>
      </c>
      <c r="B55" s="107">
        <f t="shared" ref="B55:G55" si="39">-B53*0.019</f>
        <v>-13.299999999999999</v>
      </c>
      <c r="C55" s="13">
        <f t="shared" si="39"/>
        <v>-2.85</v>
      </c>
      <c r="D55" s="13">
        <f t="shared" si="39"/>
        <v>0</v>
      </c>
      <c r="E55" s="13">
        <f t="shared" si="39"/>
        <v>0</v>
      </c>
      <c r="F55" s="13">
        <f t="shared" si="39"/>
        <v>0</v>
      </c>
      <c r="G55" s="108">
        <f t="shared" si="39"/>
        <v>0</v>
      </c>
      <c r="H55" s="107">
        <f t="shared" ref="H55:M55" si="40">-H53*0.019</f>
        <v>0</v>
      </c>
      <c r="I55" s="13">
        <f t="shared" si="40"/>
        <v>0</v>
      </c>
      <c r="J55" s="13">
        <f t="shared" si="40"/>
        <v>0</v>
      </c>
      <c r="K55" s="13">
        <f t="shared" si="40"/>
        <v>0</v>
      </c>
      <c r="L55" s="13">
        <f t="shared" si="40"/>
        <v>0</v>
      </c>
      <c r="M55" s="108">
        <f t="shared" si="40"/>
        <v>0</v>
      </c>
      <c r="N55" s="107">
        <f t="shared" ref="N55:S55" si="41">-N53*0.019</f>
        <v>-11.4</v>
      </c>
      <c r="O55" s="13">
        <f t="shared" si="41"/>
        <v>0</v>
      </c>
      <c r="P55" s="13">
        <f t="shared" si="41"/>
        <v>0</v>
      </c>
      <c r="Q55" s="13">
        <f t="shared" si="41"/>
        <v>0</v>
      </c>
      <c r="R55" s="13">
        <f t="shared" si="41"/>
        <v>0</v>
      </c>
      <c r="S55" s="108">
        <f t="shared" si="41"/>
        <v>0</v>
      </c>
      <c r="T55" s="18"/>
      <c r="U55" s="9">
        <f>SUM(B55:T55)</f>
        <v>-27.549999999999997</v>
      </c>
      <c r="V55" s="18"/>
    </row>
    <row r="56" spans="1:22">
      <c r="A56" s="14" t="s">
        <v>20</v>
      </c>
      <c r="B56" s="107">
        <f t="shared" ref="B56:S56" si="42">+B53+B54+B55+B16</f>
        <v>560.93333333333339</v>
      </c>
      <c r="C56" s="13">
        <f t="shared" si="42"/>
        <v>120.20000000000002</v>
      </c>
      <c r="D56" s="13">
        <f t="shared" si="42"/>
        <v>0</v>
      </c>
      <c r="E56" s="13">
        <f t="shared" si="42"/>
        <v>0</v>
      </c>
      <c r="F56" s="13">
        <f t="shared" si="42"/>
        <v>0</v>
      </c>
      <c r="G56" s="108">
        <f t="shared" si="42"/>
        <v>0</v>
      </c>
      <c r="H56" s="107">
        <f t="shared" si="42"/>
        <v>0</v>
      </c>
      <c r="I56" s="13">
        <f t="shared" si="42"/>
        <v>0</v>
      </c>
      <c r="J56" s="13">
        <f t="shared" si="42"/>
        <v>0</v>
      </c>
      <c r="K56" s="13">
        <f t="shared" si="42"/>
        <v>0</v>
      </c>
      <c r="L56" s="13">
        <f t="shared" si="42"/>
        <v>0</v>
      </c>
      <c r="M56" s="108">
        <f t="shared" si="42"/>
        <v>0</v>
      </c>
      <c r="N56" s="107">
        <f t="shared" si="42"/>
        <v>480.80000000000007</v>
      </c>
      <c r="O56" s="13">
        <f t="shared" si="42"/>
        <v>0</v>
      </c>
      <c r="P56" s="13">
        <f t="shared" si="42"/>
        <v>0</v>
      </c>
      <c r="Q56" s="13">
        <f t="shared" si="42"/>
        <v>0</v>
      </c>
      <c r="R56" s="13">
        <f t="shared" si="42"/>
        <v>0</v>
      </c>
      <c r="S56" s="108">
        <f t="shared" si="42"/>
        <v>0</v>
      </c>
      <c r="T56" s="18"/>
      <c r="U56" s="13"/>
      <c r="V56" s="18"/>
    </row>
    <row r="57" spans="1:22">
      <c r="A57" s="14" t="s">
        <v>8</v>
      </c>
      <c r="B57" s="107">
        <f t="shared" ref="B57:S57" si="43">-B56*B49</f>
        <v>0</v>
      </c>
      <c r="C57" s="13">
        <f t="shared" si="43"/>
        <v>0</v>
      </c>
      <c r="D57" s="13">
        <f t="shared" si="43"/>
        <v>0</v>
      </c>
      <c r="E57" s="13">
        <f t="shared" si="43"/>
        <v>0</v>
      </c>
      <c r="F57" s="13">
        <f t="shared" si="43"/>
        <v>0</v>
      </c>
      <c r="G57" s="108">
        <f t="shared" si="43"/>
        <v>0</v>
      </c>
      <c r="H57" s="107">
        <f t="shared" si="43"/>
        <v>0</v>
      </c>
      <c r="I57" s="13">
        <f t="shared" si="43"/>
        <v>0</v>
      </c>
      <c r="J57" s="13">
        <f t="shared" si="43"/>
        <v>0</v>
      </c>
      <c r="K57" s="13">
        <f t="shared" si="43"/>
        <v>0</v>
      </c>
      <c r="L57" s="13">
        <f t="shared" si="43"/>
        <v>0</v>
      </c>
      <c r="M57" s="108">
        <f t="shared" si="43"/>
        <v>0</v>
      </c>
      <c r="N57" s="107">
        <f t="shared" si="43"/>
        <v>0</v>
      </c>
      <c r="O57" s="13">
        <f t="shared" si="43"/>
        <v>0</v>
      </c>
      <c r="P57" s="13">
        <f t="shared" si="43"/>
        <v>0</v>
      </c>
      <c r="Q57" s="13">
        <f t="shared" si="43"/>
        <v>0</v>
      </c>
      <c r="R57" s="13">
        <f t="shared" si="43"/>
        <v>0</v>
      </c>
      <c r="S57" s="108">
        <f t="shared" si="43"/>
        <v>0</v>
      </c>
      <c r="T57" s="18"/>
      <c r="U57" s="13"/>
      <c r="V57" s="18"/>
    </row>
    <row r="58" spans="1:22">
      <c r="A58" s="14"/>
      <c r="B58" s="107"/>
      <c r="C58" s="13"/>
      <c r="D58" s="13"/>
      <c r="E58" s="13"/>
      <c r="F58" s="13"/>
      <c r="G58" s="108"/>
      <c r="H58" s="107"/>
      <c r="I58" s="13"/>
      <c r="J58" s="13"/>
      <c r="K58" s="13"/>
      <c r="L58" s="13"/>
      <c r="M58" s="108"/>
      <c r="N58" s="107"/>
      <c r="O58" s="13"/>
      <c r="P58" s="13"/>
      <c r="Q58" s="13"/>
      <c r="R58" s="13"/>
      <c r="S58" s="108"/>
      <c r="T58" s="18"/>
      <c r="U58" s="13"/>
      <c r="V58" s="18"/>
    </row>
    <row r="59" spans="1:22">
      <c r="A59" s="32" t="s">
        <v>15</v>
      </c>
      <c r="B59" s="127"/>
      <c r="C59" s="33"/>
      <c r="D59" s="33"/>
      <c r="E59" s="33"/>
      <c r="F59" s="33"/>
      <c r="G59" s="128"/>
      <c r="H59" s="127"/>
      <c r="I59" s="33"/>
      <c r="J59" s="33"/>
      <c r="K59" s="33"/>
      <c r="L59" s="33"/>
      <c r="M59" s="128"/>
      <c r="N59" s="127"/>
      <c r="O59" s="33"/>
      <c r="P59" s="33"/>
      <c r="Q59" s="33"/>
      <c r="R59" s="33"/>
      <c r="S59" s="128"/>
      <c r="T59" s="49"/>
      <c r="U59" s="13"/>
      <c r="V59" s="49"/>
    </row>
    <row r="60" spans="1:22" s="63" customFormat="1">
      <c r="A60" s="34" t="s">
        <v>16</v>
      </c>
      <c r="B60" s="129">
        <v>8</v>
      </c>
      <c r="C60" s="35">
        <v>8</v>
      </c>
      <c r="D60" s="35">
        <v>8</v>
      </c>
      <c r="E60" s="35">
        <v>8</v>
      </c>
      <c r="F60" s="35">
        <v>8</v>
      </c>
      <c r="G60" s="130">
        <v>8</v>
      </c>
      <c r="H60" s="129">
        <v>8</v>
      </c>
      <c r="I60" s="35">
        <v>8</v>
      </c>
      <c r="J60" s="35">
        <v>8</v>
      </c>
      <c r="K60" s="35">
        <v>8</v>
      </c>
      <c r="L60" s="35">
        <v>8</v>
      </c>
      <c r="M60" s="130">
        <v>8</v>
      </c>
      <c r="N60" s="129">
        <v>8</v>
      </c>
      <c r="O60" s="35">
        <v>8</v>
      </c>
      <c r="P60" s="35">
        <v>8</v>
      </c>
      <c r="Q60" s="35">
        <v>8</v>
      </c>
      <c r="R60" s="35">
        <v>8</v>
      </c>
      <c r="S60" s="130">
        <v>8</v>
      </c>
      <c r="T60" s="49"/>
      <c r="U60" s="13"/>
      <c r="V60" s="49"/>
    </row>
    <row r="61" spans="1:22" s="63" customFormat="1">
      <c r="A61" s="34" t="s">
        <v>34</v>
      </c>
      <c r="B61" s="131">
        <v>4</v>
      </c>
      <c r="C61" s="81">
        <v>4</v>
      </c>
      <c r="D61" s="81">
        <v>4</v>
      </c>
      <c r="E61" s="81">
        <v>4</v>
      </c>
      <c r="F61" s="81">
        <v>4</v>
      </c>
      <c r="G61" s="132">
        <v>4</v>
      </c>
      <c r="H61" s="131">
        <v>4</v>
      </c>
      <c r="I61" s="81">
        <v>4</v>
      </c>
      <c r="J61" s="81">
        <v>4</v>
      </c>
      <c r="K61" s="81">
        <v>4</v>
      </c>
      <c r="L61" s="81">
        <v>4</v>
      </c>
      <c r="M61" s="132">
        <v>4</v>
      </c>
      <c r="N61" s="131">
        <v>4</v>
      </c>
      <c r="O61" s="81">
        <v>4</v>
      </c>
      <c r="P61" s="81">
        <v>4</v>
      </c>
      <c r="Q61" s="81">
        <v>4</v>
      </c>
      <c r="R61" s="81">
        <v>4</v>
      </c>
      <c r="S61" s="132">
        <v>4</v>
      </c>
      <c r="T61" s="49"/>
      <c r="U61" s="13"/>
      <c r="V61" s="49"/>
    </row>
    <row r="62" spans="1:22" s="63" customFormat="1" ht="14.25" customHeight="1">
      <c r="A62" s="36" t="s">
        <v>17</v>
      </c>
      <c r="B62" s="117">
        <v>2</v>
      </c>
      <c r="C62" s="31">
        <v>2</v>
      </c>
      <c r="D62" s="31">
        <v>2</v>
      </c>
      <c r="E62" s="31">
        <v>2</v>
      </c>
      <c r="F62" s="31">
        <v>2</v>
      </c>
      <c r="G62" s="118">
        <v>2</v>
      </c>
      <c r="H62" s="117">
        <v>2</v>
      </c>
      <c r="I62" s="31">
        <v>2</v>
      </c>
      <c r="J62" s="31">
        <v>2</v>
      </c>
      <c r="K62" s="31">
        <v>2</v>
      </c>
      <c r="L62" s="31">
        <v>2</v>
      </c>
      <c r="M62" s="118">
        <v>2</v>
      </c>
      <c r="N62" s="117">
        <v>2</v>
      </c>
      <c r="O62" s="31">
        <v>2</v>
      </c>
      <c r="P62" s="31">
        <v>2</v>
      </c>
      <c r="Q62" s="31">
        <v>2</v>
      </c>
      <c r="R62" s="31">
        <v>2</v>
      </c>
      <c r="S62" s="118">
        <v>2</v>
      </c>
      <c r="T62" s="38"/>
      <c r="U62" s="13"/>
      <c r="V62" s="38"/>
    </row>
    <row r="63" spans="1:22" s="63" customFormat="1">
      <c r="A63" s="55" t="s">
        <v>18</v>
      </c>
      <c r="B63" s="133">
        <f t="shared" ref="B63:S63" si="44">+B60*B61*B62</f>
        <v>64</v>
      </c>
      <c r="C63" s="49">
        <f t="shared" si="44"/>
        <v>64</v>
      </c>
      <c r="D63" s="49">
        <f t="shared" si="44"/>
        <v>64</v>
      </c>
      <c r="E63" s="49">
        <f t="shared" si="44"/>
        <v>64</v>
      </c>
      <c r="F63" s="49">
        <f t="shared" si="44"/>
        <v>64</v>
      </c>
      <c r="G63" s="134">
        <f t="shared" si="44"/>
        <v>64</v>
      </c>
      <c r="H63" s="133">
        <f t="shared" si="44"/>
        <v>64</v>
      </c>
      <c r="I63" s="49">
        <f t="shared" si="44"/>
        <v>64</v>
      </c>
      <c r="J63" s="49">
        <f t="shared" si="44"/>
        <v>64</v>
      </c>
      <c r="K63" s="49">
        <f t="shared" si="44"/>
        <v>64</v>
      </c>
      <c r="L63" s="49">
        <f t="shared" si="44"/>
        <v>64</v>
      </c>
      <c r="M63" s="134">
        <f t="shared" si="44"/>
        <v>64</v>
      </c>
      <c r="N63" s="133">
        <f t="shared" si="44"/>
        <v>64</v>
      </c>
      <c r="O63" s="49">
        <f t="shared" si="44"/>
        <v>64</v>
      </c>
      <c r="P63" s="49">
        <f t="shared" si="44"/>
        <v>64</v>
      </c>
      <c r="Q63" s="49">
        <f t="shared" si="44"/>
        <v>64</v>
      </c>
      <c r="R63" s="49">
        <f t="shared" si="44"/>
        <v>64</v>
      </c>
      <c r="S63" s="134">
        <f t="shared" si="44"/>
        <v>64</v>
      </c>
      <c r="T63" s="49"/>
      <c r="U63" s="18"/>
      <c r="V63" s="49"/>
    </row>
    <row r="64" spans="1:22" s="63" customFormat="1" ht="15">
      <c r="A64" s="52"/>
      <c r="B64" s="135"/>
      <c r="C64" s="38"/>
      <c r="D64" s="38"/>
      <c r="E64" s="38"/>
      <c r="F64" s="38"/>
      <c r="G64" s="136"/>
      <c r="H64" s="135"/>
      <c r="I64" s="38"/>
      <c r="J64" s="38"/>
      <c r="K64" s="38"/>
      <c r="L64" s="38"/>
      <c r="M64" s="136"/>
      <c r="N64" s="135"/>
      <c r="O64" s="38"/>
      <c r="P64" s="38"/>
      <c r="Q64" s="38"/>
      <c r="R64" s="38"/>
      <c r="S64" s="136"/>
      <c r="T64" s="38"/>
      <c r="U64" s="13"/>
      <c r="V64" s="38"/>
    </row>
    <row r="65" spans="1:22">
      <c r="A65" s="32" t="s">
        <v>30</v>
      </c>
      <c r="B65" s="127"/>
      <c r="C65" s="33"/>
      <c r="D65" s="33"/>
      <c r="E65" s="33"/>
      <c r="F65" s="33"/>
      <c r="G65" s="128"/>
      <c r="H65" s="127"/>
      <c r="I65" s="33"/>
      <c r="J65" s="33"/>
      <c r="K65" s="33"/>
      <c r="L65" s="33"/>
      <c r="M65" s="128"/>
      <c r="N65" s="127"/>
      <c r="O65" s="33"/>
      <c r="P65" s="33"/>
      <c r="Q65" s="33"/>
      <c r="R65" s="33"/>
      <c r="S65" s="128"/>
      <c r="T65" s="49"/>
      <c r="U65" s="13"/>
      <c r="V65" s="49"/>
    </row>
    <row r="66" spans="1:22" s="63" customFormat="1">
      <c r="A66" s="34" t="s">
        <v>37</v>
      </c>
      <c r="B66" s="129">
        <v>15</v>
      </c>
      <c r="C66" s="35">
        <v>15</v>
      </c>
      <c r="D66" s="35">
        <v>15</v>
      </c>
      <c r="E66" s="35">
        <v>15</v>
      </c>
      <c r="F66" s="35">
        <v>15</v>
      </c>
      <c r="G66" s="130">
        <v>15</v>
      </c>
      <c r="H66" s="129">
        <v>15</v>
      </c>
      <c r="I66" s="35">
        <v>15</v>
      </c>
      <c r="J66" s="35">
        <v>15</v>
      </c>
      <c r="K66" s="35">
        <v>15</v>
      </c>
      <c r="L66" s="35">
        <v>15</v>
      </c>
      <c r="M66" s="130">
        <v>15</v>
      </c>
      <c r="N66" s="129">
        <v>15</v>
      </c>
      <c r="O66" s="35">
        <v>15</v>
      </c>
      <c r="P66" s="35">
        <v>15</v>
      </c>
      <c r="Q66" s="35">
        <v>15</v>
      </c>
      <c r="R66" s="35">
        <v>15</v>
      </c>
      <c r="S66" s="130">
        <v>15</v>
      </c>
      <c r="T66" s="49"/>
      <c r="U66" s="13"/>
      <c r="V66" s="49"/>
    </row>
    <row r="67" spans="1:22" s="63" customFormat="1">
      <c r="A67" s="34" t="s">
        <v>34</v>
      </c>
      <c r="B67" s="131">
        <f t="shared" ref="B67:G67" si="45">+B61+2</f>
        <v>6</v>
      </c>
      <c r="C67" s="81">
        <f t="shared" si="45"/>
        <v>6</v>
      </c>
      <c r="D67" s="81">
        <f t="shared" si="45"/>
        <v>6</v>
      </c>
      <c r="E67" s="81">
        <f t="shared" si="45"/>
        <v>6</v>
      </c>
      <c r="F67" s="81">
        <f t="shared" si="45"/>
        <v>6</v>
      </c>
      <c r="G67" s="132">
        <f t="shared" si="45"/>
        <v>6</v>
      </c>
      <c r="H67" s="131">
        <f t="shared" ref="H67:M67" si="46">+H61+2</f>
        <v>6</v>
      </c>
      <c r="I67" s="81">
        <f t="shared" si="46"/>
        <v>6</v>
      </c>
      <c r="J67" s="81">
        <f t="shared" si="46"/>
        <v>6</v>
      </c>
      <c r="K67" s="81">
        <f t="shared" si="46"/>
        <v>6</v>
      </c>
      <c r="L67" s="81">
        <f t="shared" si="46"/>
        <v>6</v>
      </c>
      <c r="M67" s="132">
        <f t="shared" si="46"/>
        <v>6</v>
      </c>
      <c r="N67" s="131">
        <f t="shared" ref="N67:S67" si="47">+N61+2</f>
        <v>6</v>
      </c>
      <c r="O67" s="81">
        <f t="shared" si="47"/>
        <v>6</v>
      </c>
      <c r="P67" s="81">
        <f t="shared" si="47"/>
        <v>6</v>
      </c>
      <c r="Q67" s="81">
        <f t="shared" si="47"/>
        <v>6</v>
      </c>
      <c r="R67" s="81">
        <f t="shared" si="47"/>
        <v>6</v>
      </c>
      <c r="S67" s="132">
        <f t="shared" si="47"/>
        <v>6</v>
      </c>
      <c r="T67" s="49"/>
      <c r="U67" s="13"/>
      <c r="V67" s="49"/>
    </row>
    <row r="68" spans="1:22" s="63" customFormat="1">
      <c r="A68" s="55" t="s">
        <v>41</v>
      </c>
      <c r="B68" s="133">
        <f t="shared" ref="B68:S68" si="48">+B66*B67</f>
        <v>90</v>
      </c>
      <c r="C68" s="49">
        <f t="shared" si="48"/>
        <v>90</v>
      </c>
      <c r="D68" s="49">
        <f t="shared" si="48"/>
        <v>90</v>
      </c>
      <c r="E68" s="49">
        <f t="shared" si="48"/>
        <v>90</v>
      </c>
      <c r="F68" s="49">
        <f t="shared" si="48"/>
        <v>90</v>
      </c>
      <c r="G68" s="134">
        <f t="shared" si="48"/>
        <v>90</v>
      </c>
      <c r="H68" s="133">
        <f t="shared" si="48"/>
        <v>90</v>
      </c>
      <c r="I68" s="49">
        <f t="shared" si="48"/>
        <v>90</v>
      </c>
      <c r="J68" s="49">
        <f t="shared" si="48"/>
        <v>90</v>
      </c>
      <c r="K68" s="49">
        <f t="shared" si="48"/>
        <v>90</v>
      </c>
      <c r="L68" s="49">
        <f t="shared" si="48"/>
        <v>90</v>
      </c>
      <c r="M68" s="134">
        <f t="shared" si="48"/>
        <v>90</v>
      </c>
      <c r="N68" s="133">
        <f t="shared" si="48"/>
        <v>90</v>
      </c>
      <c r="O68" s="49">
        <f t="shared" si="48"/>
        <v>90</v>
      </c>
      <c r="P68" s="49">
        <f t="shared" si="48"/>
        <v>90</v>
      </c>
      <c r="Q68" s="49">
        <f t="shared" si="48"/>
        <v>90</v>
      </c>
      <c r="R68" s="49">
        <f t="shared" si="48"/>
        <v>90</v>
      </c>
      <c r="S68" s="134">
        <f t="shared" si="48"/>
        <v>90</v>
      </c>
      <c r="T68" s="49"/>
      <c r="U68" s="18"/>
      <c r="V68" s="49"/>
    </row>
    <row r="69" spans="1:22" s="63" customFormat="1">
      <c r="A69" s="55"/>
      <c r="B69" s="133"/>
      <c r="C69" s="49"/>
      <c r="D69" s="49"/>
      <c r="E69" s="49"/>
      <c r="F69" s="49"/>
      <c r="G69" s="134"/>
      <c r="H69" s="133"/>
      <c r="I69" s="49"/>
      <c r="J69" s="49"/>
      <c r="K69" s="49"/>
      <c r="L69" s="49"/>
      <c r="M69" s="134"/>
      <c r="N69" s="133"/>
      <c r="O69" s="49"/>
      <c r="P69" s="49"/>
      <c r="Q69" s="49"/>
      <c r="R69" s="49"/>
      <c r="S69" s="134"/>
      <c r="T69" s="49"/>
      <c r="U69" s="18"/>
      <c r="V69" s="49"/>
    </row>
    <row r="70" spans="1:22" s="63" customFormat="1">
      <c r="A70" s="39" t="s">
        <v>21</v>
      </c>
      <c r="B70" s="137">
        <f t="shared" ref="B70:G70" si="49">+B63+B68</f>
        <v>154</v>
      </c>
      <c r="C70" s="40">
        <f t="shared" si="49"/>
        <v>154</v>
      </c>
      <c r="D70" s="40">
        <f t="shared" si="49"/>
        <v>154</v>
      </c>
      <c r="E70" s="40">
        <f t="shared" si="49"/>
        <v>154</v>
      </c>
      <c r="F70" s="40">
        <f t="shared" si="49"/>
        <v>154</v>
      </c>
      <c r="G70" s="138">
        <f t="shared" si="49"/>
        <v>154</v>
      </c>
      <c r="H70" s="137">
        <f t="shared" ref="H70:M70" si="50">+H63+H68</f>
        <v>154</v>
      </c>
      <c r="I70" s="40">
        <f t="shared" si="50"/>
        <v>154</v>
      </c>
      <c r="J70" s="40">
        <f t="shared" si="50"/>
        <v>154</v>
      </c>
      <c r="K70" s="40">
        <f t="shared" si="50"/>
        <v>154</v>
      </c>
      <c r="L70" s="40">
        <f t="shared" si="50"/>
        <v>154</v>
      </c>
      <c r="M70" s="138">
        <f t="shared" si="50"/>
        <v>154</v>
      </c>
      <c r="N70" s="137">
        <f t="shared" ref="N70:S70" si="51">+N63+N68</f>
        <v>154</v>
      </c>
      <c r="O70" s="40">
        <f t="shared" si="51"/>
        <v>154</v>
      </c>
      <c r="P70" s="40">
        <f t="shared" si="51"/>
        <v>154</v>
      </c>
      <c r="Q70" s="40">
        <f t="shared" si="51"/>
        <v>154</v>
      </c>
      <c r="R70" s="40">
        <f t="shared" si="51"/>
        <v>154</v>
      </c>
      <c r="S70" s="138">
        <f t="shared" si="51"/>
        <v>154</v>
      </c>
      <c r="T70" s="77"/>
      <c r="U70" s="13"/>
      <c r="V70" s="38"/>
    </row>
    <row r="71" spans="1:22" s="63" customFormat="1">
      <c r="A71" s="37"/>
      <c r="B71" s="135"/>
      <c r="C71" s="38"/>
      <c r="D71" s="38"/>
      <c r="E71" s="38"/>
      <c r="F71" s="38"/>
      <c r="G71" s="136"/>
      <c r="H71" s="135"/>
      <c r="I71" s="38"/>
      <c r="J71" s="38"/>
      <c r="K71" s="38"/>
      <c r="L71" s="38"/>
      <c r="M71" s="136"/>
      <c r="N71" s="135"/>
      <c r="O71" s="38"/>
      <c r="P71" s="38"/>
      <c r="Q71" s="38"/>
      <c r="R71" s="38"/>
      <c r="S71" s="136"/>
      <c r="T71" s="38"/>
      <c r="U71" s="13"/>
      <c r="V71" s="38"/>
    </row>
    <row r="72" spans="1:22" s="63" customFormat="1">
      <c r="A72" s="37"/>
      <c r="B72" s="135"/>
      <c r="C72" s="38"/>
      <c r="D72" s="38"/>
      <c r="E72" s="38"/>
      <c r="F72" s="38"/>
      <c r="G72" s="136"/>
      <c r="H72" s="135"/>
      <c r="I72" s="38"/>
      <c r="J72" s="38"/>
      <c r="K72" s="38"/>
      <c r="L72" s="38"/>
      <c r="M72" s="136"/>
      <c r="N72" s="135"/>
      <c r="O72" s="38"/>
      <c r="P72" s="38"/>
      <c r="Q72" s="38"/>
      <c r="R72" s="38"/>
      <c r="S72" s="136"/>
      <c r="T72" s="38"/>
      <c r="U72" s="13"/>
      <c r="V72" s="38"/>
    </row>
    <row r="73" spans="1:22">
      <c r="A73" s="32" t="s">
        <v>24</v>
      </c>
      <c r="B73" s="127"/>
      <c r="C73" s="33"/>
      <c r="D73" s="33"/>
      <c r="E73" s="33"/>
      <c r="F73" s="33"/>
      <c r="G73" s="128"/>
      <c r="H73" s="127"/>
      <c r="I73" s="33"/>
      <c r="J73" s="33"/>
      <c r="K73" s="33"/>
      <c r="L73" s="33"/>
      <c r="M73" s="128"/>
      <c r="N73" s="127"/>
      <c r="O73" s="33"/>
      <c r="P73" s="33"/>
      <c r="Q73" s="33"/>
      <c r="R73" s="33"/>
      <c r="S73" s="128"/>
      <c r="T73" s="49"/>
      <c r="U73" s="13"/>
      <c r="V73" s="49"/>
    </row>
    <row r="74" spans="1:22" s="63" customFormat="1">
      <c r="A74" s="34" t="s">
        <v>16</v>
      </c>
      <c r="B74" s="129">
        <v>10</v>
      </c>
      <c r="C74" s="35">
        <v>10</v>
      </c>
      <c r="D74" s="35">
        <v>10</v>
      </c>
      <c r="E74" s="35">
        <v>10</v>
      </c>
      <c r="F74" s="35">
        <v>10</v>
      </c>
      <c r="G74" s="130">
        <v>10</v>
      </c>
      <c r="H74" s="129">
        <v>10</v>
      </c>
      <c r="I74" s="35">
        <v>10</v>
      </c>
      <c r="J74" s="35">
        <v>10</v>
      </c>
      <c r="K74" s="35">
        <v>10</v>
      </c>
      <c r="L74" s="35">
        <v>10</v>
      </c>
      <c r="M74" s="130">
        <v>10</v>
      </c>
      <c r="N74" s="129">
        <v>10</v>
      </c>
      <c r="O74" s="35">
        <v>10</v>
      </c>
      <c r="P74" s="35">
        <v>10</v>
      </c>
      <c r="Q74" s="35">
        <v>10</v>
      </c>
      <c r="R74" s="35">
        <v>10</v>
      </c>
      <c r="S74" s="130">
        <v>10</v>
      </c>
      <c r="T74" s="49"/>
      <c r="U74" s="13"/>
      <c r="V74" s="49"/>
    </row>
    <row r="75" spans="1:22" s="63" customFormat="1">
      <c r="A75" s="34" t="s">
        <v>34</v>
      </c>
      <c r="B75" s="131">
        <v>10</v>
      </c>
      <c r="C75" s="81">
        <v>10</v>
      </c>
      <c r="D75" s="81">
        <v>10</v>
      </c>
      <c r="E75" s="81">
        <v>10</v>
      </c>
      <c r="F75" s="81">
        <v>10</v>
      </c>
      <c r="G75" s="132">
        <v>10</v>
      </c>
      <c r="H75" s="131">
        <v>10</v>
      </c>
      <c r="I75" s="81">
        <v>10</v>
      </c>
      <c r="J75" s="81">
        <v>10</v>
      </c>
      <c r="K75" s="81">
        <v>10</v>
      </c>
      <c r="L75" s="81">
        <v>10</v>
      </c>
      <c r="M75" s="132">
        <v>10</v>
      </c>
      <c r="N75" s="131">
        <v>10</v>
      </c>
      <c r="O75" s="81">
        <v>10</v>
      </c>
      <c r="P75" s="81">
        <v>10</v>
      </c>
      <c r="Q75" s="81">
        <v>10</v>
      </c>
      <c r="R75" s="81">
        <v>10</v>
      </c>
      <c r="S75" s="132">
        <v>10</v>
      </c>
      <c r="T75" s="163"/>
      <c r="U75" s="13"/>
      <c r="V75" s="49"/>
    </row>
    <row r="76" spans="1:22" s="63" customFormat="1" ht="14.25" customHeight="1">
      <c r="A76" s="36" t="s">
        <v>17</v>
      </c>
      <c r="B76" s="117">
        <v>2</v>
      </c>
      <c r="C76" s="31">
        <v>2</v>
      </c>
      <c r="D76" s="31">
        <v>2</v>
      </c>
      <c r="E76" s="31">
        <v>2</v>
      </c>
      <c r="F76" s="31">
        <v>2</v>
      </c>
      <c r="G76" s="118">
        <v>2</v>
      </c>
      <c r="H76" s="117">
        <v>2</v>
      </c>
      <c r="I76" s="31">
        <v>2</v>
      </c>
      <c r="J76" s="31">
        <v>2</v>
      </c>
      <c r="K76" s="31">
        <v>2</v>
      </c>
      <c r="L76" s="31">
        <v>2</v>
      </c>
      <c r="M76" s="118">
        <v>2</v>
      </c>
      <c r="N76" s="117">
        <v>2</v>
      </c>
      <c r="O76" s="31">
        <v>2</v>
      </c>
      <c r="P76" s="31">
        <v>2</v>
      </c>
      <c r="Q76" s="31">
        <v>2</v>
      </c>
      <c r="R76" s="31">
        <v>2</v>
      </c>
      <c r="S76" s="118">
        <v>2</v>
      </c>
      <c r="T76" s="38"/>
      <c r="U76" s="13"/>
      <c r="V76" s="38"/>
    </row>
    <row r="77" spans="1:22" s="63" customFormat="1">
      <c r="A77" s="55" t="s">
        <v>18</v>
      </c>
      <c r="B77" s="133">
        <f t="shared" ref="B77:S77" si="52">+B74*B75*B76</f>
        <v>200</v>
      </c>
      <c r="C77" s="49">
        <f t="shared" si="52"/>
        <v>200</v>
      </c>
      <c r="D77" s="49">
        <f t="shared" si="52"/>
        <v>200</v>
      </c>
      <c r="E77" s="49">
        <f t="shared" si="52"/>
        <v>200</v>
      </c>
      <c r="F77" s="49">
        <f t="shared" si="52"/>
        <v>200</v>
      </c>
      <c r="G77" s="134">
        <f t="shared" si="52"/>
        <v>200</v>
      </c>
      <c r="H77" s="133">
        <f t="shared" si="52"/>
        <v>200</v>
      </c>
      <c r="I77" s="49">
        <f t="shared" si="52"/>
        <v>200</v>
      </c>
      <c r="J77" s="49">
        <f t="shared" si="52"/>
        <v>200</v>
      </c>
      <c r="K77" s="49">
        <f t="shared" si="52"/>
        <v>200</v>
      </c>
      <c r="L77" s="49">
        <f t="shared" si="52"/>
        <v>200</v>
      </c>
      <c r="M77" s="134">
        <f t="shared" si="52"/>
        <v>200</v>
      </c>
      <c r="N77" s="133">
        <f t="shared" si="52"/>
        <v>200</v>
      </c>
      <c r="O77" s="49">
        <f t="shared" si="52"/>
        <v>200</v>
      </c>
      <c r="P77" s="49">
        <f t="shared" si="52"/>
        <v>200</v>
      </c>
      <c r="Q77" s="49">
        <f t="shared" si="52"/>
        <v>200</v>
      </c>
      <c r="R77" s="49">
        <f t="shared" si="52"/>
        <v>200</v>
      </c>
      <c r="S77" s="134">
        <f t="shared" si="52"/>
        <v>200</v>
      </c>
      <c r="T77" s="49"/>
      <c r="U77" s="18"/>
      <c r="V77" s="49"/>
    </row>
    <row r="78" spans="1:22" s="63" customFormat="1" ht="15">
      <c r="A78" s="52"/>
      <c r="B78" s="135"/>
      <c r="C78" s="38"/>
      <c r="D78" s="38"/>
      <c r="E78" s="38"/>
      <c r="F78" s="38"/>
      <c r="G78" s="136"/>
      <c r="H78" s="135"/>
      <c r="I78" s="38"/>
      <c r="J78" s="38"/>
      <c r="K78" s="38"/>
      <c r="L78" s="38"/>
      <c r="M78" s="136"/>
      <c r="N78" s="135"/>
      <c r="O78" s="38"/>
      <c r="P78" s="38"/>
      <c r="Q78" s="38"/>
      <c r="R78" s="38"/>
      <c r="S78" s="136"/>
      <c r="T78" s="38"/>
      <c r="U78" s="13"/>
      <c r="V78" s="38"/>
    </row>
    <row r="79" spans="1:22" s="63" customFormat="1">
      <c r="A79" s="39" t="s">
        <v>35</v>
      </c>
      <c r="B79" s="137">
        <f t="shared" ref="B79:G79" si="53">+B77</f>
        <v>200</v>
      </c>
      <c r="C79" s="40">
        <f t="shared" si="53"/>
        <v>200</v>
      </c>
      <c r="D79" s="40">
        <f t="shared" si="53"/>
        <v>200</v>
      </c>
      <c r="E79" s="40">
        <f t="shared" si="53"/>
        <v>200</v>
      </c>
      <c r="F79" s="40">
        <f t="shared" si="53"/>
        <v>200</v>
      </c>
      <c r="G79" s="138">
        <f t="shared" si="53"/>
        <v>200</v>
      </c>
      <c r="H79" s="137">
        <f t="shared" ref="H79:M79" si="54">+H77</f>
        <v>200</v>
      </c>
      <c r="I79" s="40">
        <f t="shared" si="54"/>
        <v>200</v>
      </c>
      <c r="J79" s="40">
        <f t="shared" si="54"/>
        <v>200</v>
      </c>
      <c r="K79" s="40">
        <f t="shared" si="54"/>
        <v>200</v>
      </c>
      <c r="L79" s="40">
        <f t="shared" si="54"/>
        <v>200</v>
      </c>
      <c r="M79" s="138">
        <f t="shared" si="54"/>
        <v>200</v>
      </c>
      <c r="N79" s="137">
        <f t="shared" ref="N79:S79" si="55">+N77</f>
        <v>200</v>
      </c>
      <c r="O79" s="40">
        <f t="shared" si="55"/>
        <v>200</v>
      </c>
      <c r="P79" s="40">
        <f t="shared" si="55"/>
        <v>200</v>
      </c>
      <c r="Q79" s="40">
        <f t="shared" si="55"/>
        <v>200</v>
      </c>
      <c r="R79" s="40">
        <f t="shared" si="55"/>
        <v>200</v>
      </c>
      <c r="S79" s="138">
        <f t="shared" si="55"/>
        <v>200</v>
      </c>
      <c r="T79" s="77"/>
      <c r="U79" s="13"/>
      <c r="V79" s="38"/>
    </row>
    <row r="80" spans="1:22" s="63" customFormat="1">
      <c r="A80" s="80"/>
      <c r="B80" s="139"/>
      <c r="C80" s="50"/>
      <c r="D80" s="50"/>
      <c r="E80" s="50"/>
      <c r="F80" s="50"/>
      <c r="G80" s="140"/>
      <c r="H80" s="139"/>
      <c r="I80" s="50"/>
      <c r="J80" s="50"/>
      <c r="K80" s="50"/>
      <c r="L80" s="50"/>
      <c r="M80" s="140"/>
      <c r="N80" s="139"/>
      <c r="O80" s="50"/>
      <c r="P80" s="50"/>
      <c r="Q80" s="50"/>
      <c r="R80" s="50"/>
      <c r="S80" s="140"/>
      <c r="T80" s="50"/>
      <c r="U80" s="18"/>
      <c r="V80" s="38"/>
    </row>
    <row r="81" spans="1:22" s="63" customFormat="1">
      <c r="A81" s="80" t="s">
        <v>38</v>
      </c>
      <c r="B81" s="139"/>
      <c r="C81" s="50"/>
      <c r="D81" s="50"/>
      <c r="E81" s="50"/>
      <c r="F81" s="50"/>
      <c r="G81" s="140"/>
      <c r="H81" s="139"/>
      <c r="I81" s="50"/>
      <c r="J81" s="50"/>
      <c r="K81" s="50"/>
      <c r="L81" s="50"/>
      <c r="M81" s="140"/>
      <c r="N81" s="139"/>
      <c r="O81" s="50"/>
      <c r="P81" s="50"/>
      <c r="Q81" s="50"/>
      <c r="R81" s="50"/>
      <c r="S81" s="140"/>
      <c r="T81" s="50"/>
      <c r="U81" s="18"/>
      <c r="V81" s="38"/>
    </row>
    <row r="82" spans="1:22" s="63" customFormat="1">
      <c r="A82" s="82" t="s">
        <v>36</v>
      </c>
      <c r="B82" s="141">
        <v>0.5</v>
      </c>
      <c r="C82" s="83">
        <v>0.5</v>
      </c>
      <c r="D82" s="83">
        <v>0.5</v>
      </c>
      <c r="E82" s="83">
        <v>0.5</v>
      </c>
      <c r="F82" s="83">
        <v>0.5</v>
      </c>
      <c r="G82" s="142">
        <v>0.5</v>
      </c>
      <c r="H82" s="141">
        <v>0.5</v>
      </c>
      <c r="I82" s="83">
        <v>0.5</v>
      </c>
      <c r="J82" s="83">
        <v>0.5</v>
      </c>
      <c r="K82" s="83">
        <v>0.5</v>
      </c>
      <c r="L82" s="83">
        <v>0.5</v>
      </c>
      <c r="M82" s="142">
        <v>0.5</v>
      </c>
      <c r="N82" s="141">
        <v>0.5</v>
      </c>
      <c r="O82" s="83">
        <v>0.5</v>
      </c>
      <c r="P82" s="83">
        <v>0.5</v>
      </c>
      <c r="Q82" s="83">
        <v>0.5</v>
      </c>
      <c r="R82" s="83">
        <v>0.5</v>
      </c>
      <c r="S82" s="142">
        <v>0.5</v>
      </c>
      <c r="T82" s="50"/>
      <c r="U82" s="18"/>
      <c r="V82" s="38"/>
    </row>
    <row r="83" spans="1:22" s="63" customFormat="1">
      <c r="A83" s="82" t="s">
        <v>37</v>
      </c>
      <c r="B83" s="139">
        <v>200</v>
      </c>
      <c r="C83" s="50">
        <v>200</v>
      </c>
      <c r="D83" s="50">
        <v>200</v>
      </c>
      <c r="E83" s="50">
        <v>200</v>
      </c>
      <c r="F83" s="50">
        <v>200</v>
      </c>
      <c r="G83" s="140">
        <v>200</v>
      </c>
      <c r="H83" s="139">
        <v>200</v>
      </c>
      <c r="I83" s="50">
        <v>200</v>
      </c>
      <c r="J83" s="50">
        <v>200</v>
      </c>
      <c r="K83" s="50">
        <v>200</v>
      </c>
      <c r="L83" s="50">
        <v>200</v>
      </c>
      <c r="M83" s="140">
        <v>200</v>
      </c>
      <c r="N83" s="139">
        <v>200</v>
      </c>
      <c r="O83" s="50">
        <v>200</v>
      </c>
      <c r="P83" s="50">
        <v>200</v>
      </c>
      <c r="Q83" s="50">
        <v>200</v>
      </c>
      <c r="R83" s="50">
        <v>200</v>
      </c>
      <c r="S83" s="140">
        <v>200</v>
      </c>
      <c r="T83" s="50"/>
      <c r="U83" s="18"/>
      <c r="V83" s="38"/>
    </row>
    <row r="84" spans="1:22" s="63" customFormat="1">
      <c r="A84" s="39" t="s">
        <v>39</v>
      </c>
      <c r="B84" s="137">
        <f t="shared" ref="B84:S84" si="56">+B82*B83</f>
        <v>100</v>
      </c>
      <c r="C84" s="40">
        <f t="shared" si="56"/>
        <v>100</v>
      </c>
      <c r="D84" s="40">
        <f t="shared" si="56"/>
        <v>100</v>
      </c>
      <c r="E84" s="40">
        <f t="shared" si="56"/>
        <v>100</v>
      </c>
      <c r="F84" s="40">
        <f t="shared" si="56"/>
        <v>100</v>
      </c>
      <c r="G84" s="138">
        <f t="shared" si="56"/>
        <v>100</v>
      </c>
      <c r="H84" s="137">
        <f t="shared" si="56"/>
        <v>100</v>
      </c>
      <c r="I84" s="40">
        <f t="shared" si="56"/>
        <v>100</v>
      </c>
      <c r="J84" s="40">
        <f t="shared" si="56"/>
        <v>100</v>
      </c>
      <c r="K84" s="40">
        <f t="shared" si="56"/>
        <v>100</v>
      </c>
      <c r="L84" s="40">
        <f t="shared" si="56"/>
        <v>100</v>
      </c>
      <c r="M84" s="138">
        <f t="shared" si="56"/>
        <v>100</v>
      </c>
      <c r="N84" s="137">
        <f t="shared" si="56"/>
        <v>100</v>
      </c>
      <c r="O84" s="40">
        <f t="shared" si="56"/>
        <v>100</v>
      </c>
      <c r="P84" s="40">
        <f t="shared" si="56"/>
        <v>100</v>
      </c>
      <c r="Q84" s="40">
        <f t="shared" si="56"/>
        <v>100</v>
      </c>
      <c r="R84" s="40">
        <f t="shared" si="56"/>
        <v>100</v>
      </c>
      <c r="S84" s="138">
        <f t="shared" si="56"/>
        <v>100</v>
      </c>
      <c r="T84" s="77"/>
      <c r="U84" s="13"/>
      <c r="V84" s="38"/>
    </row>
    <row r="85" spans="1:22" s="63" customFormat="1">
      <c r="A85" s="80"/>
      <c r="B85" s="139"/>
      <c r="C85" s="50"/>
      <c r="D85" s="50"/>
      <c r="E85" s="50"/>
      <c r="F85" s="50"/>
      <c r="G85" s="140"/>
      <c r="H85" s="139"/>
      <c r="I85" s="50"/>
      <c r="J85" s="50"/>
      <c r="K85" s="50"/>
      <c r="L85" s="50"/>
      <c r="M85" s="140"/>
      <c r="N85" s="139"/>
      <c r="O85" s="50"/>
      <c r="P85" s="50"/>
      <c r="Q85" s="50"/>
      <c r="R85" s="50"/>
      <c r="S85" s="140"/>
      <c r="T85" s="50"/>
      <c r="U85" s="18"/>
      <c r="V85" s="38"/>
    </row>
    <row r="86" spans="1:22" s="63" customFormat="1">
      <c r="A86" s="80"/>
      <c r="B86" s="139"/>
      <c r="C86" s="50"/>
      <c r="D86" s="50"/>
      <c r="E86" s="50"/>
      <c r="F86" s="50"/>
      <c r="G86" s="140"/>
      <c r="H86" s="139"/>
      <c r="I86" s="50"/>
      <c r="J86" s="50"/>
      <c r="K86" s="50"/>
      <c r="L86" s="50"/>
      <c r="M86" s="140"/>
      <c r="N86" s="139"/>
      <c r="O86" s="50"/>
      <c r="P86" s="50"/>
      <c r="Q86" s="50"/>
      <c r="R86" s="50"/>
      <c r="S86" s="140"/>
      <c r="T86" s="50"/>
      <c r="U86" s="18"/>
      <c r="V86" s="38"/>
    </row>
    <row r="87" spans="1:22" s="63" customFormat="1">
      <c r="A87" s="80" t="s">
        <v>58</v>
      </c>
      <c r="B87" s="139"/>
      <c r="C87" s="50"/>
      <c r="D87" s="50"/>
      <c r="E87" s="50"/>
      <c r="F87" s="50"/>
      <c r="G87" s="140"/>
      <c r="H87" s="139"/>
      <c r="I87" s="50"/>
      <c r="J87" s="50"/>
      <c r="K87" s="50"/>
      <c r="L87" s="50"/>
      <c r="M87" s="140"/>
      <c r="N87" s="139"/>
      <c r="O87" s="50"/>
      <c r="P87" s="50"/>
      <c r="Q87" s="50"/>
      <c r="R87" s="50"/>
      <c r="S87" s="140"/>
      <c r="T87" s="50"/>
      <c r="U87" s="18"/>
      <c r="V87" s="38"/>
    </row>
    <row r="88" spans="1:22" s="63" customFormat="1">
      <c r="A88" s="82" t="s">
        <v>36</v>
      </c>
      <c r="B88" s="141">
        <v>0.5</v>
      </c>
      <c r="C88" s="83">
        <v>0.5</v>
      </c>
      <c r="D88" s="83">
        <v>0.5</v>
      </c>
      <c r="E88" s="83">
        <v>0.5</v>
      </c>
      <c r="F88" s="83">
        <v>0.5</v>
      </c>
      <c r="G88" s="142">
        <v>0.5</v>
      </c>
      <c r="H88" s="141">
        <v>0.5</v>
      </c>
      <c r="I88" s="83">
        <v>0.5</v>
      </c>
      <c r="J88" s="83">
        <v>0.5</v>
      </c>
      <c r="K88" s="83">
        <v>0.5</v>
      </c>
      <c r="L88" s="83">
        <v>0.5</v>
      </c>
      <c r="M88" s="142">
        <v>0.5</v>
      </c>
      <c r="N88" s="141">
        <v>0.5</v>
      </c>
      <c r="O88" s="83">
        <v>0.5</v>
      </c>
      <c r="P88" s="83">
        <v>0.5</v>
      </c>
      <c r="Q88" s="83">
        <v>0.5</v>
      </c>
      <c r="R88" s="83">
        <v>0.5</v>
      </c>
      <c r="S88" s="142">
        <v>0.5</v>
      </c>
      <c r="T88" s="50"/>
      <c r="U88" s="18"/>
      <c r="V88" s="38"/>
    </row>
    <row r="89" spans="1:22" s="63" customFormat="1">
      <c r="A89" s="82" t="s">
        <v>37</v>
      </c>
      <c r="B89" s="139">
        <v>200</v>
      </c>
      <c r="C89" s="50">
        <v>200</v>
      </c>
      <c r="D89" s="50">
        <v>200</v>
      </c>
      <c r="E89" s="50">
        <v>200</v>
      </c>
      <c r="F89" s="50">
        <v>200</v>
      </c>
      <c r="G89" s="140">
        <v>200</v>
      </c>
      <c r="H89" s="139">
        <v>200</v>
      </c>
      <c r="I89" s="50">
        <v>200</v>
      </c>
      <c r="J89" s="50">
        <v>200</v>
      </c>
      <c r="K89" s="50">
        <v>200</v>
      </c>
      <c r="L89" s="50">
        <v>200</v>
      </c>
      <c r="M89" s="140">
        <v>200</v>
      </c>
      <c r="N89" s="139">
        <v>200</v>
      </c>
      <c r="O89" s="50">
        <v>200</v>
      </c>
      <c r="P89" s="50">
        <v>200</v>
      </c>
      <c r="Q89" s="50">
        <v>200</v>
      </c>
      <c r="R89" s="50">
        <v>200</v>
      </c>
      <c r="S89" s="140">
        <v>200</v>
      </c>
      <c r="T89" s="50"/>
      <c r="U89" s="18"/>
      <c r="V89" s="38"/>
    </row>
    <row r="90" spans="1:22" s="63" customFormat="1" ht="15" thickBot="1">
      <c r="A90" s="39" t="s">
        <v>39</v>
      </c>
      <c r="B90" s="143">
        <f t="shared" ref="B90:S90" si="57">+B88*B89</f>
        <v>100</v>
      </c>
      <c r="C90" s="144">
        <f t="shared" si="57"/>
        <v>100</v>
      </c>
      <c r="D90" s="144">
        <f t="shared" si="57"/>
        <v>100</v>
      </c>
      <c r="E90" s="144">
        <f t="shared" si="57"/>
        <v>100</v>
      </c>
      <c r="F90" s="144">
        <f t="shared" si="57"/>
        <v>100</v>
      </c>
      <c r="G90" s="145">
        <f t="shared" si="57"/>
        <v>100</v>
      </c>
      <c r="H90" s="143">
        <f t="shared" si="57"/>
        <v>100</v>
      </c>
      <c r="I90" s="144">
        <f t="shared" si="57"/>
        <v>100</v>
      </c>
      <c r="J90" s="144">
        <f t="shared" si="57"/>
        <v>100</v>
      </c>
      <c r="K90" s="144">
        <f t="shared" si="57"/>
        <v>100</v>
      </c>
      <c r="L90" s="144">
        <f t="shared" si="57"/>
        <v>100</v>
      </c>
      <c r="M90" s="145">
        <f t="shared" si="57"/>
        <v>100</v>
      </c>
      <c r="N90" s="143">
        <f t="shared" si="57"/>
        <v>100</v>
      </c>
      <c r="O90" s="144">
        <f t="shared" si="57"/>
        <v>100</v>
      </c>
      <c r="P90" s="144">
        <f t="shared" si="57"/>
        <v>100</v>
      </c>
      <c r="Q90" s="144">
        <f t="shared" si="57"/>
        <v>100</v>
      </c>
      <c r="R90" s="144">
        <f t="shared" si="57"/>
        <v>100</v>
      </c>
      <c r="S90" s="145">
        <f t="shared" si="57"/>
        <v>100</v>
      </c>
      <c r="T90" s="77"/>
      <c r="U90" s="13"/>
      <c r="V90" s="38"/>
    </row>
    <row r="91" spans="1:22" s="63" customForma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51"/>
    </row>
  </sheetData>
  <mergeCells count="4">
    <mergeCell ref="A2:A3"/>
    <mergeCell ref="B1:G1"/>
    <mergeCell ref="H1:M1"/>
    <mergeCell ref="N1:S1"/>
  </mergeCells>
  <pageMargins left="0.83" right="0.35" top="0.37" bottom="0.32" header="0.25" footer="0.19"/>
  <pageSetup paperSize="9" scale="28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C13" sqref="C13:H1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189" t="s">
        <v>75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190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189" t="s">
        <v>76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190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J10" sqref="J10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189" t="s">
        <v>73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190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opLeftCell="A64" zoomScale="73" zoomScaleNormal="73" workbookViewId="0">
      <selection activeCell="H99" sqref="H99"/>
    </sheetView>
  </sheetViews>
  <sheetFormatPr defaultRowHeight="15"/>
  <cols>
    <col min="1" max="1" width="55.85546875" style="198" bestFit="1" customWidth="1"/>
    <col min="2" max="2" width="5.85546875" style="198" customWidth="1"/>
    <col min="3" max="3" width="11.85546875" style="198" customWidth="1"/>
    <col min="4" max="4" width="9.140625" style="198" customWidth="1"/>
    <col min="5" max="5" width="23.140625" style="198" customWidth="1"/>
    <col min="6" max="7" width="9.140625" style="198"/>
    <col min="8" max="8" width="14.28515625" style="197" customWidth="1"/>
    <col min="9" max="11" width="9.140625" style="198"/>
    <col min="12" max="12" width="12.5703125" style="198" customWidth="1"/>
    <col min="13" max="15" width="9.140625" style="198"/>
    <col min="16" max="16" width="12.28515625" style="198" customWidth="1"/>
    <col min="17" max="19" width="9.140625" style="198"/>
    <col min="20" max="20" width="12.85546875" style="198" customWidth="1"/>
    <col min="21" max="16384" width="9.140625" style="198"/>
  </cols>
  <sheetData>
    <row r="1" spans="1:24">
      <c r="A1" s="197" t="s">
        <v>82</v>
      </c>
      <c r="C1" s="198" t="s">
        <v>100</v>
      </c>
      <c r="E1" s="199" t="s">
        <v>101</v>
      </c>
      <c r="F1" s="200" t="s">
        <v>102</v>
      </c>
      <c r="G1" s="200" t="s">
        <v>103</v>
      </c>
      <c r="H1" s="201">
        <v>42767</v>
      </c>
      <c r="I1" s="199" t="s">
        <v>101</v>
      </c>
      <c r="J1" s="200" t="s">
        <v>102</v>
      </c>
      <c r="K1" s="200" t="s">
        <v>103</v>
      </c>
      <c r="L1" s="201">
        <v>42856</v>
      </c>
      <c r="M1" s="199" t="s">
        <v>101</v>
      </c>
      <c r="N1" s="200" t="s">
        <v>102</v>
      </c>
      <c r="O1" s="200" t="s">
        <v>103</v>
      </c>
      <c r="P1" s="201">
        <v>43009</v>
      </c>
      <c r="Q1" s="199" t="s">
        <v>101</v>
      </c>
      <c r="R1" s="200" t="s">
        <v>102</v>
      </c>
      <c r="S1" s="200" t="s">
        <v>103</v>
      </c>
      <c r="T1" s="201">
        <v>43132</v>
      </c>
    </row>
    <row r="2" spans="1:24">
      <c r="A2" s="202" t="s">
        <v>104</v>
      </c>
      <c r="B2" s="202" t="s">
        <v>105</v>
      </c>
      <c r="C2" s="202">
        <v>0</v>
      </c>
      <c r="D2" s="202"/>
      <c r="E2" s="203">
        <v>3</v>
      </c>
      <c r="F2" s="204">
        <v>5</v>
      </c>
      <c r="G2" s="205">
        <v>0</v>
      </c>
      <c r="H2" s="206">
        <v>0</v>
      </c>
      <c r="I2" s="203">
        <v>3</v>
      </c>
      <c r="J2" s="204">
        <v>5</v>
      </c>
      <c r="K2" s="205">
        <v>0</v>
      </c>
      <c r="L2" s="206">
        <v>0</v>
      </c>
      <c r="M2" s="203">
        <v>4</v>
      </c>
      <c r="N2" s="204">
        <v>6</v>
      </c>
      <c r="O2" s="205">
        <v>0</v>
      </c>
      <c r="P2" s="206">
        <v>0</v>
      </c>
      <c r="Q2" s="203">
        <v>4</v>
      </c>
      <c r="R2" s="204">
        <v>6</v>
      </c>
      <c r="S2" s="205">
        <v>0</v>
      </c>
      <c r="T2" s="206">
        <v>0</v>
      </c>
    </row>
    <row r="3" spans="1:24">
      <c r="A3" s="202" t="s">
        <v>106</v>
      </c>
      <c r="B3" s="202" t="s">
        <v>107</v>
      </c>
      <c r="C3" s="202">
        <v>150</v>
      </c>
      <c r="D3" s="202"/>
      <c r="E3" s="203">
        <v>3</v>
      </c>
      <c r="F3" s="204">
        <v>5</v>
      </c>
      <c r="G3" s="205">
        <v>150</v>
      </c>
      <c r="H3" s="206">
        <v>2250</v>
      </c>
      <c r="I3" s="203">
        <v>3</v>
      </c>
      <c r="J3" s="204">
        <v>5</v>
      </c>
      <c r="K3" s="205">
        <v>150</v>
      </c>
      <c r="L3" s="206">
        <v>2250</v>
      </c>
      <c r="M3" s="203">
        <v>4</v>
      </c>
      <c r="N3" s="204">
        <v>6</v>
      </c>
      <c r="O3" s="205">
        <v>150</v>
      </c>
      <c r="P3" s="206">
        <v>3600</v>
      </c>
      <c r="Q3" s="203">
        <v>4</v>
      </c>
      <c r="R3" s="204">
        <v>6</v>
      </c>
      <c r="S3" s="205">
        <v>150</v>
      </c>
      <c r="T3" s="206">
        <v>3600</v>
      </c>
      <c r="V3" s="207" t="s">
        <v>108</v>
      </c>
      <c r="W3" s="207"/>
      <c r="X3" s="207"/>
    </row>
    <row r="4" spans="1:24">
      <c r="A4" s="202" t="s">
        <v>109</v>
      </c>
      <c r="B4" s="202" t="s">
        <v>107</v>
      </c>
      <c r="C4" s="208">
        <v>60</v>
      </c>
      <c r="D4" s="202"/>
      <c r="E4" s="203">
        <v>3</v>
      </c>
      <c r="F4" s="205">
        <v>5</v>
      </c>
      <c r="G4" s="205">
        <v>60</v>
      </c>
      <c r="H4" s="206">
        <v>900</v>
      </c>
      <c r="I4" s="203">
        <v>3</v>
      </c>
      <c r="J4" s="205">
        <v>1</v>
      </c>
      <c r="K4" s="205">
        <v>60</v>
      </c>
      <c r="L4" s="206">
        <v>180</v>
      </c>
      <c r="M4" s="203">
        <v>4</v>
      </c>
      <c r="N4" s="205">
        <v>1</v>
      </c>
      <c r="O4" s="205">
        <v>60</v>
      </c>
      <c r="P4" s="206">
        <v>240</v>
      </c>
      <c r="Q4" s="203">
        <v>4</v>
      </c>
      <c r="R4" s="205">
        <v>1</v>
      </c>
      <c r="S4" s="205">
        <v>60</v>
      </c>
      <c r="T4" s="206">
        <v>240</v>
      </c>
      <c r="V4" s="209" t="s">
        <v>110</v>
      </c>
      <c r="W4" s="210"/>
      <c r="X4" s="210"/>
    </row>
    <row r="5" spans="1:24">
      <c r="A5" s="202" t="s">
        <v>29</v>
      </c>
      <c r="B5" s="202" t="s">
        <v>107</v>
      </c>
      <c r="C5" s="208">
        <v>50</v>
      </c>
      <c r="D5" s="202"/>
      <c r="E5" s="203">
        <v>3</v>
      </c>
      <c r="F5" s="204">
        <v>5</v>
      </c>
      <c r="G5" s="205">
        <v>50</v>
      </c>
      <c r="H5" s="206">
        <v>750</v>
      </c>
      <c r="I5" s="203">
        <v>3</v>
      </c>
      <c r="J5" s="204">
        <v>5</v>
      </c>
      <c r="K5" s="205">
        <v>50</v>
      </c>
      <c r="L5" s="206">
        <v>750</v>
      </c>
      <c r="M5" s="203">
        <v>4</v>
      </c>
      <c r="N5" s="204">
        <v>6</v>
      </c>
      <c r="O5" s="205">
        <v>50</v>
      </c>
      <c r="P5" s="206">
        <v>1200</v>
      </c>
      <c r="Q5" s="203">
        <v>4</v>
      </c>
      <c r="R5" s="204">
        <v>6</v>
      </c>
      <c r="S5" s="205">
        <v>50</v>
      </c>
      <c r="T5" s="206">
        <v>1200</v>
      </c>
    </row>
    <row r="6" spans="1:24">
      <c r="A6" s="202" t="s">
        <v>111</v>
      </c>
      <c r="B6" s="202" t="s">
        <v>107</v>
      </c>
      <c r="C6" s="202">
        <v>15</v>
      </c>
      <c r="D6" s="202"/>
      <c r="E6" s="211">
        <v>8</v>
      </c>
      <c r="F6" s="204">
        <v>5</v>
      </c>
      <c r="G6" s="205">
        <v>15</v>
      </c>
      <c r="H6" s="206">
        <v>600</v>
      </c>
      <c r="I6" s="211">
        <v>8</v>
      </c>
      <c r="J6" s="204">
        <v>5</v>
      </c>
      <c r="K6" s="205">
        <v>15</v>
      </c>
      <c r="L6" s="206">
        <v>600</v>
      </c>
      <c r="M6" s="211">
        <v>10</v>
      </c>
      <c r="N6" s="204">
        <v>6</v>
      </c>
      <c r="O6" s="205">
        <v>15</v>
      </c>
      <c r="P6" s="206">
        <v>900</v>
      </c>
      <c r="Q6" s="211">
        <v>10</v>
      </c>
      <c r="R6" s="204">
        <v>6</v>
      </c>
      <c r="S6" s="205">
        <v>15</v>
      </c>
      <c r="T6" s="206">
        <v>900</v>
      </c>
    </row>
    <row r="7" spans="1:24">
      <c r="A7" s="212" t="s">
        <v>112</v>
      </c>
      <c r="B7" s="212"/>
      <c r="C7" s="212"/>
      <c r="D7" s="212"/>
      <c r="E7" s="213"/>
      <c r="F7" s="212"/>
      <c r="G7" s="212"/>
      <c r="H7" s="214">
        <v>4500</v>
      </c>
      <c r="I7" s="213"/>
      <c r="J7" s="212"/>
      <c r="K7" s="212"/>
      <c r="L7" s="214">
        <v>3780</v>
      </c>
      <c r="M7" s="213"/>
      <c r="N7" s="212"/>
      <c r="O7" s="212"/>
      <c r="P7" s="214">
        <v>5940</v>
      </c>
      <c r="Q7" s="213"/>
      <c r="R7" s="212"/>
      <c r="S7" s="212"/>
      <c r="T7" s="214">
        <v>5940</v>
      </c>
    </row>
    <row r="8" spans="1:24">
      <c r="A8" s="202"/>
      <c r="B8" s="202"/>
      <c r="C8" s="202"/>
      <c r="D8" s="202"/>
      <c r="E8" s="203"/>
      <c r="F8" s="204"/>
      <c r="G8" s="204"/>
      <c r="H8" s="206"/>
      <c r="I8" s="203"/>
      <c r="J8" s="204"/>
      <c r="K8" s="204"/>
      <c r="L8" s="206"/>
      <c r="M8" s="203"/>
      <c r="N8" s="204"/>
      <c r="O8" s="204"/>
      <c r="P8" s="206"/>
      <c r="Q8" s="203"/>
      <c r="R8" s="204"/>
      <c r="S8" s="204"/>
      <c r="T8" s="206"/>
    </row>
    <row r="9" spans="1:24">
      <c r="A9" s="202" t="s">
        <v>113</v>
      </c>
      <c r="B9" s="202"/>
      <c r="C9" s="202"/>
      <c r="D9" s="202"/>
      <c r="E9" s="203"/>
      <c r="F9" s="204"/>
      <c r="G9" s="204"/>
      <c r="H9" s="206"/>
      <c r="I9" s="203"/>
      <c r="J9" s="204"/>
      <c r="K9" s="204"/>
      <c r="L9" s="206"/>
      <c r="M9" s="203"/>
      <c r="N9" s="204"/>
      <c r="O9" s="204"/>
      <c r="P9" s="206"/>
      <c r="Q9" s="203"/>
      <c r="R9" s="204"/>
      <c r="S9" s="204"/>
      <c r="T9" s="206"/>
    </row>
    <row r="10" spans="1:24">
      <c r="A10" s="202" t="s">
        <v>114</v>
      </c>
      <c r="B10" s="202" t="s">
        <v>107</v>
      </c>
      <c r="C10" s="202">
        <v>150</v>
      </c>
      <c r="D10" s="202"/>
      <c r="E10" s="211">
        <v>1</v>
      </c>
      <c r="F10" s="204">
        <v>6</v>
      </c>
      <c r="G10" s="205">
        <v>150</v>
      </c>
      <c r="H10" s="206">
        <v>900</v>
      </c>
      <c r="I10" s="211">
        <v>1</v>
      </c>
      <c r="J10" s="204">
        <v>6</v>
      </c>
      <c r="K10" s="205">
        <v>150</v>
      </c>
      <c r="L10" s="206">
        <v>900</v>
      </c>
      <c r="M10" s="211">
        <v>1</v>
      </c>
      <c r="N10" s="204">
        <v>7.1999999999999993</v>
      </c>
      <c r="O10" s="205">
        <v>150</v>
      </c>
      <c r="P10" s="206">
        <v>1080</v>
      </c>
      <c r="Q10" s="211">
        <v>1</v>
      </c>
      <c r="R10" s="204">
        <v>7.1999999999999993</v>
      </c>
      <c r="S10" s="205">
        <v>150</v>
      </c>
      <c r="T10" s="206">
        <v>1080</v>
      </c>
    </row>
    <row r="11" spans="1:24">
      <c r="A11" s="202" t="s">
        <v>115</v>
      </c>
      <c r="B11" s="202" t="s">
        <v>107</v>
      </c>
      <c r="C11" s="202">
        <v>120</v>
      </c>
      <c r="D11" s="202"/>
      <c r="E11" s="211">
        <v>3</v>
      </c>
      <c r="F11" s="204">
        <v>5</v>
      </c>
      <c r="G11" s="205">
        <v>120</v>
      </c>
      <c r="H11" s="206">
        <v>1800</v>
      </c>
      <c r="I11" s="211">
        <v>2</v>
      </c>
      <c r="J11" s="204">
        <v>5</v>
      </c>
      <c r="K11" s="205">
        <v>120</v>
      </c>
      <c r="L11" s="206">
        <v>1200</v>
      </c>
      <c r="M11" s="211">
        <v>2</v>
      </c>
      <c r="N11" s="204">
        <v>6</v>
      </c>
      <c r="O11" s="205">
        <v>120</v>
      </c>
      <c r="P11" s="206">
        <v>1440</v>
      </c>
      <c r="Q11" s="211">
        <v>2</v>
      </c>
      <c r="R11" s="204">
        <v>6</v>
      </c>
      <c r="S11" s="205">
        <v>120</v>
      </c>
      <c r="T11" s="206">
        <v>1440</v>
      </c>
    </row>
    <row r="12" spans="1:24">
      <c r="A12" s="202" t="s">
        <v>116</v>
      </c>
      <c r="B12" s="202" t="s">
        <v>107</v>
      </c>
      <c r="C12" s="202">
        <v>50</v>
      </c>
      <c r="D12" s="202"/>
      <c r="E12" s="211">
        <v>1</v>
      </c>
      <c r="F12" s="204">
        <v>6</v>
      </c>
      <c r="G12" s="205">
        <v>50</v>
      </c>
      <c r="H12" s="206">
        <v>300</v>
      </c>
      <c r="I12" s="211">
        <v>1</v>
      </c>
      <c r="J12" s="204">
        <v>6</v>
      </c>
      <c r="K12" s="205">
        <v>50</v>
      </c>
      <c r="L12" s="206">
        <v>300</v>
      </c>
      <c r="M12" s="211">
        <v>1</v>
      </c>
      <c r="N12" s="204">
        <v>7.1999999999999993</v>
      </c>
      <c r="O12" s="205">
        <v>50</v>
      </c>
      <c r="P12" s="206">
        <v>359.99999999999994</v>
      </c>
      <c r="Q12" s="211">
        <v>1</v>
      </c>
      <c r="R12" s="204">
        <v>7.1999999999999993</v>
      </c>
      <c r="S12" s="205">
        <v>50</v>
      </c>
      <c r="T12" s="206">
        <v>359.99999999999994</v>
      </c>
    </row>
    <row r="13" spans="1:24">
      <c r="A13" s="202" t="s">
        <v>117</v>
      </c>
      <c r="B13" s="202" t="s">
        <v>107</v>
      </c>
      <c r="C13" s="202">
        <v>80</v>
      </c>
      <c r="D13" s="202"/>
      <c r="E13" s="211">
        <v>1</v>
      </c>
      <c r="F13" s="204">
        <v>5</v>
      </c>
      <c r="G13" s="205">
        <v>80</v>
      </c>
      <c r="H13" s="206">
        <v>400</v>
      </c>
      <c r="I13" s="211">
        <v>1</v>
      </c>
      <c r="J13" s="204">
        <v>5</v>
      </c>
      <c r="K13" s="205">
        <v>80</v>
      </c>
      <c r="L13" s="206">
        <v>400</v>
      </c>
      <c r="M13" s="211">
        <v>1</v>
      </c>
      <c r="N13" s="204">
        <v>6</v>
      </c>
      <c r="O13" s="205">
        <v>80</v>
      </c>
      <c r="P13" s="206">
        <v>480</v>
      </c>
      <c r="Q13" s="211">
        <v>1</v>
      </c>
      <c r="R13" s="204">
        <v>6</v>
      </c>
      <c r="S13" s="205">
        <v>80</v>
      </c>
      <c r="T13" s="206">
        <v>480</v>
      </c>
    </row>
    <row r="14" spans="1:24">
      <c r="A14" s="202" t="s">
        <v>118</v>
      </c>
      <c r="B14" s="202" t="s">
        <v>107</v>
      </c>
      <c r="C14" s="202">
        <v>40</v>
      </c>
      <c r="D14" s="202"/>
      <c r="E14" s="211">
        <v>2</v>
      </c>
      <c r="F14" s="204">
        <v>5</v>
      </c>
      <c r="G14" s="205">
        <v>40</v>
      </c>
      <c r="H14" s="206">
        <v>400</v>
      </c>
      <c r="I14" s="211">
        <v>2</v>
      </c>
      <c r="J14" s="204">
        <v>5</v>
      </c>
      <c r="K14" s="205">
        <v>40</v>
      </c>
      <c r="L14" s="206">
        <v>400</v>
      </c>
      <c r="M14" s="211">
        <v>2</v>
      </c>
      <c r="N14" s="204">
        <v>6</v>
      </c>
      <c r="O14" s="205">
        <v>40</v>
      </c>
      <c r="P14" s="206">
        <v>480</v>
      </c>
      <c r="Q14" s="211">
        <v>2</v>
      </c>
      <c r="R14" s="204">
        <v>6</v>
      </c>
      <c r="S14" s="205">
        <v>40</v>
      </c>
      <c r="T14" s="206">
        <v>480</v>
      </c>
    </row>
    <row r="15" spans="1:24">
      <c r="A15" s="212" t="s">
        <v>119</v>
      </c>
      <c r="B15" s="212"/>
      <c r="C15" s="212"/>
      <c r="D15" s="215"/>
      <c r="E15" s="213"/>
      <c r="F15" s="212"/>
      <c r="G15" s="212"/>
      <c r="H15" s="214">
        <v>3800</v>
      </c>
      <c r="I15" s="213"/>
      <c r="J15" s="212"/>
      <c r="K15" s="212"/>
      <c r="L15" s="214">
        <v>3200</v>
      </c>
      <c r="M15" s="213"/>
      <c r="N15" s="212"/>
      <c r="O15" s="212"/>
      <c r="P15" s="214">
        <v>3840</v>
      </c>
      <c r="Q15" s="213"/>
      <c r="R15" s="212"/>
      <c r="S15" s="212"/>
      <c r="T15" s="214">
        <v>3840</v>
      </c>
    </row>
    <row r="16" spans="1:24">
      <c r="A16" s="202"/>
      <c r="B16" s="202"/>
      <c r="C16" s="202"/>
      <c r="D16" s="202"/>
      <c r="E16" s="203"/>
      <c r="F16" s="204"/>
      <c r="G16" s="204"/>
      <c r="H16" s="206"/>
      <c r="I16" s="203"/>
      <c r="J16" s="204"/>
      <c r="K16" s="204"/>
      <c r="L16" s="206"/>
      <c r="M16" s="203"/>
      <c r="N16" s="204"/>
      <c r="O16" s="204"/>
      <c r="P16" s="206"/>
      <c r="Q16" s="203"/>
      <c r="R16" s="204"/>
      <c r="S16" s="204"/>
      <c r="T16" s="206"/>
    </row>
    <row r="17" spans="1:20">
      <c r="A17" s="202" t="s">
        <v>120</v>
      </c>
      <c r="B17" s="202"/>
      <c r="C17" s="202"/>
      <c r="D17" s="202"/>
      <c r="E17" s="203"/>
      <c r="F17" s="204"/>
      <c r="G17" s="204"/>
      <c r="H17" s="206"/>
      <c r="I17" s="203"/>
      <c r="J17" s="204"/>
      <c r="K17" s="204"/>
      <c r="L17" s="206"/>
      <c r="M17" s="203"/>
      <c r="N17" s="204"/>
      <c r="O17" s="204"/>
      <c r="P17" s="206"/>
      <c r="Q17" s="203"/>
      <c r="R17" s="204"/>
      <c r="S17" s="204"/>
      <c r="T17" s="206"/>
    </row>
    <row r="18" spans="1:20">
      <c r="A18" s="202" t="s">
        <v>121</v>
      </c>
      <c r="B18" s="202" t="s">
        <v>107</v>
      </c>
      <c r="C18" s="202">
        <v>150</v>
      </c>
      <c r="D18" s="202"/>
      <c r="E18" s="211">
        <v>1</v>
      </c>
      <c r="F18" s="204">
        <v>5</v>
      </c>
      <c r="G18" s="205">
        <v>150</v>
      </c>
      <c r="H18" s="206">
        <v>750</v>
      </c>
      <c r="I18" s="211">
        <v>1</v>
      </c>
      <c r="J18" s="204">
        <v>5</v>
      </c>
      <c r="K18" s="205">
        <v>150</v>
      </c>
      <c r="L18" s="206">
        <v>750</v>
      </c>
      <c r="M18" s="211">
        <v>1</v>
      </c>
      <c r="N18" s="204">
        <v>6</v>
      </c>
      <c r="O18" s="205">
        <v>150</v>
      </c>
      <c r="P18" s="206">
        <v>900</v>
      </c>
      <c r="Q18" s="211">
        <v>1</v>
      </c>
      <c r="R18" s="204">
        <v>6</v>
      </c>
      <c r="S18" s="205">
        <v>150</v>
      </c>
      <c r="T18" s="206">
        <v>900</v>
      </c>
    </row>
    <row r="19" spans="1:20">
      <c r="A19" s="202" t="s">
        <v>122</v>
      </c>
      <c r="B19" s="202" t="s">
        <v>107</v>
      </c>
      <c r="C19" s="202">
        <v>50</v>
      </c>
      <c r="D19" s="202"/>
      <c r="E19" s="211">
        <v>1</v>
      </c>
      <c r="F19" s="204">
        <v>5</v>
      </c>
      <c r="G19" s="205">
        <v>50</v>
      </c>
      <c r="H19" s="206">
        <v>250</v>
      </c>
      <c r="I19" s="211">
        <v>1</v>
      </c>
      <c r="J19" s="204">
        <v>5</v>
      </c>
      <c r="K19" s="205">
        <v>50</v>
      </c>
      <c r="L19" s="206">
        <v>250</v>
      </c>
      <c r="M19" s="211">
        <v>1</v>
      </c>
      <c r="N19" s="204">
        <v>6</v>
      </c>
      <c r="O19" s="205">
        <v>50</v>
      </c>
      <c r="P19" s="206">
        <v>300</v>
      </c>
      <c r="Q19" s="211">
        <v>1</v>
      </c>
      <c r="R19" s="204">
        <v>6</v>
      </c>
      <c r="S19" s="205">
        <v>50</v>
      </c>
      <c r="T19" s="206">
        <v>300</v>
      </c>
    </row>
    <row r="20" spans="1:20">
      <c r="A20" s="202" t="s">
        <v>123</v>
      </c>
      <c r="B20" s="202" t="s">
        <v>105</v>
      </c>
      <c r="C20" s="202">
        <v>500</v>
      </c>
      <c r="D20" s="202"/>
      <c r="E20" s="203">
        <v>3</v>
      </c>
      <c r="F20" s="205">
        <v>1</v>
      </c>
      <c r="G20" s="205">
        <v>500</v>
      </c>
      <c r="H20" s="206">
        <v>1500</v>
      </c>
      <c r="I20" s="203">
        <v>3</v>
      </c>
      <c r="J20" s="205">
        <v>1</v>
      </c>
      <c r="K20" s="205">
        <v>500</v>
      </c>
      <c r="L20" s="206">
        <v>1500</v>
      </c>
      <c r="M20" s="203">
        <v>4</v>
      </c>
      <c r="N20" s="205">
        <v>1</v>
      </c>
      <c r="O20" s="205">
        <v>500</v>
      </c>
      <c r="P20" s="206">
        <v>2000</v>
      </c>
      <c r="Q20" s="203">
        <v>4</v>
      </c>
      <c r="R20" s="205">
        <v>1</v>
      </c>
      <c r="S20" s="205">
        <v>500</v>
      </c>
      <c r="T20" s="206">
        <v>2000</v>
      </c>
    </row>
    <row r="21" spans="1:20">
      <c r="A21" s="202" t="s">
        <v>124</v>
      </c>
      <c r="B21" s="202" t="s">
        <v>125</v>
      </c>
      <c r="C21" s="202">
        <v>500</v>
      </c>
      <c r="D21" s="202"/>
      <c r="E21" s="211">
        <v>1</v>
      </c>
      <c r="F21" s="205">
        <v>1</v>
      </c>
      <c r="G21" s="205">
        <v>500</v>
      </c>
      <c r="H21" s="206">
        <v>500</v>
      </c>
      <c r="I21" s="211">
        <v>1</v>
      </c>
      <c r="J21" s="205">
        <v>1</v>
      </c>
      <c r="K21" s="205">
        <v>500</v>
      </c>
      <c r="L21" s="206">
        <v>500</v>
      </c>
      <c r="M21" s="211">
        <v>1</v>
      </c>
      <c r="N21" s="205">
        <v>1</v>
      </c>
      <c r="O21" s="205">
        <v>500</v>
      </c>
      <c r="P21" s="206">
        <v>500</v>
      </c>
      <c r="Q21" s="211">
        <v>1</v>
      </c>
      <c r="R21" s="205">
        <v>1</v>
      </c>
      <c r="S21" s="205">
        <v>500</v>
      </c>
      <c r="T21" s="206">
        <v>500</v>
      </c>
    </row>
    <row r="22" spans="1:20">
      <c r="A22" s="202" t="s">
        <v>126</v>
      </c>
      <c r="B22" s="202" t="s">
        <v>125</v>
      </c>
      <c r="C22" s="202">
        <v>300</v>
      </c>
      <c r="D22" s="202"/>
      <c r="E22" s="211">
        <v>1</v>
      </c>
      <c r="F22" s="205">
        <v>1</v>
      </c>
      <c r="G22" s="205">
        <v>300</v>
      </c>
      <c r="H22" s="206">
        <v>300</v>
      </c>
      <c r="I22" s="211">
        <v>1</v>
      </c>
      <c r="J22" s="205">
        <v>1</v>
      </c>
      <c r="K22" s="205">
        <v>300</v>
      </c>
      <c r="L22" s="206">
        <v>300</v>
      </c>
      <c r="M22" s="211">
        <v>1</v>
      </c>
      <c r="N22" s="205">
        <v>1</v>
      </c>
      <c r="O22" s="205">
        <v>300</v>
      </c>
      <c r="P22" s="206">
        <v>300</v>
      </c>
      <c r="Q22" s="211">
        <v>1</v>
      </c>
      <c r="R22" s="205">
        <v>1</v>
      </c>
      <c r="S22" s="205">
        <v>300</v>
      </c>
      <c r="T22" s="206">
        <v>300</v>
      </c>
    </row>
    <row r="23" spans="1:20">
      <c r="A23" s="202" t="s">
        <v>127</v>
      </c>
      <c r="B23" s="202" t="s">
        <v>107</v>
      </c>
      <c r="C23" s="202">
        <v>75</v>
      </c>
      <c r="D23" s="202"/>
      <c r="E23" s="211">
        <v>1</v>
      </c>
      <c r="F23" s="204">
        <v>5</v>
      </c>
      <c r="G23" s="205">
        <v>75</v>
      </c>
      <c r="H23" s="206">
        <v>375</v>
      </c>
      <c r="I23" s="211">
        <v>1</v>
      </c>
      <c r="J23" s="204">
        <v>5</v>
      </c>
      <c r="K23" s="205">
        <v>75</v>
      </c>
      <c r="L23" s="206">
        <v>375</v>
      </c>
      <c r="M23" s="211">
        <v>1</v>
      </c>
      <c r="N23" s="204">
        <v>6</v>
      </c>
      <c r="O23" s="205">
        <v>75</v>
      </c>
      <c r="P23" s="206">
        <v>450</v>
      </c>
      <c r="Q23" s="211">
        <v>1</v>
      </c>
      <c r="R23" s="204">
        <v>6</v>
      </c>
      <c r="S23" s="205">
        <v>75</v>
      </c>
      <c r="T23" s="206">
        <v>450</v>
      </c>
    </row>
    <row r="24" spans="1:20">
      <c r="A24" s="202" t="s">
        <v>128</v>
      </c>
      <c r="B24" s="202" t="s">
        <v>107</v>
      </c>
      <c r="C24" s="202">
        <v>50</v>
      </c>
      <c r="D24" s="202"/>
      <c r="E24" s="211">
        <v>1</v>
      </c>
      <c r="F24" s="204">
        <v>5</v>
      </c>
      <c r="G24" s="205">
        <v>50</v>
      </c>
      <c r="H24" s="206">
        <v>250</v>
      </c>
      <c r="I24" s="211">
        <v>1</v>
      </c>
      <c r="J24" s="204">
        <v>5</v>
      </c>
      <c r="K24" s="205">
        <v>50</v>
      </c>
      <c r="L24" s="206">
        <v>250</v>
      </c>
      <c r="M24" s="211">
        <v>1</v>
      </c>
      <c r="N24" s="204">
        <v>6</v>
      </c>
      <c r="O24" s="205">
        <v>50</v>
      </c>
      <c r="P24" s="206">
        <v>300</v>
      </c>
      <c r="Q24" s="211">
        <v>1</v>
      </c>
      <c r="R24" s="204">
        <v>6</v>
      </c>
      <c r="S24" s="205">
        <v>50</v>
      </c>
      <c r="T24" s="206">
        <v>300</v>
      </c>
    </row>
    <row r="25" spans="1:20">
      <c r="A25" s="212" t="s">
        <v>129</v>
      </c>
      <c r="B25" s="212"/>
      <c r="C25" s="212"/>
      <c r="D25" s="215"/>
      <c r="E25" s="213"/>
      <c r="F25" s="212"/>
      <c r="G25" s="212"/>
      <c r="H25" s="214">
        <v>3925</v>
      </c>
      <c r="I25" s="213"/>
      <c r="J25" s="212"/>
      <c r="K25" s="212"/>
      <c r="L25" s="214">
        <v>3925</v>
      </c>
      <c r="M25" s="213"/>
      <c r="N25" s="212"/>
      <c r="O25" s="212"/>
      <c r="P25" s="214">
        <v>4750</v>
      </c>
      <c r="Q25" s="213"/>
      <c r="R25" s="212"/>
      <c r="S25" s="212"/>
      <c r="T25" s="214">
        <v>4750</v>
      </c>
    </row>
    <row r="26" spans="1:20">
      <c r="A26" s="202"/>
      <c r="B26" s="202"/>
      <c r="C26" s="202"/>
      <c r="D26" s="202"/>
      <c r="E26" s="203"/>
      <c r="F26" s="204"/>
      <c r="G26" s="204"/>
      <c r="H26" s="206"/>
      <c r="I26" s="203"/>
      <c r="J26" s="204"/>
      <c r="K26" s="204"/>
      <c r="L26" s="206"/>
      <c r="M26" s="203"/>
      <c r="N26" s="204"/>
      <c r="O26" s="204"/>
      <c r="P26" s="206"/>
      <c r="Q26" s="203"/>
      <c r="R26" s="204"/>
      <c r="S26" s="204"/>
      <c r="T26" s="206"/>
    </row>
    <row r="27" spans="1:20">
      <c r="A27" s="216" t="s">
        <v>130</v>
      </c>
      <c r="B27" s="216"/>
      <c r="C27" s="216"/>
      <c r="D27" s="216"/>
      <c r="E27" s="217"/>
      <c r="F27" s="216"/>
      <c r="G27" s="216"/>
      <c r="H27" s="218">
        <v>12225</v>
      </c>
      <c r="I27" s="217"/>
      <c r="J27" s="216"/>
      <c r="K27" s="216"/>
      <c r="L27" s="218">
        <v>10905</v>
      </c>
      <c r="M27" s="217"/>
      <c r="N27" s="216"/>
      <c r="O27" s="216"/>
      <c r="P27" s="218">
        <v>14530</v>
      </c>
      <c r="Q27" s="217"/>
      <c r="R27" s="216"/>
      <c r="S27" s="216"/>
      <c r="T27" s="218">
        <v>14530</v>
      </c>
    </row>
    <row r="28" spans="1:20">
      <c r="A28" s="202"/>
      <c r="B28" s="202"/>
      <c r="C28" s="202"/>
      <c r="D28" s="202"/>
      <c r="E28" s="203"/>
      <c r="F28" s="204"/>
      <c r="G28" s="204"/>
      <c r="H28" s="206"/>
      <c r="I28" s="203"/>
      <c r="J28" s="204"/>
      <c r="K28" s="204"/>
      <c r="L28" s="219"/>
      <c r="M28" s="203"/>
      <c r="N28" s="204"/>
      <c r="O28" s="204"/>
      <c r="P28" s="219"/>
      <c r="Q28" s="203"/>
      <c r="R28" s="204"/>
      <c r="S28" s="204"/>
      <c r="T28" s="219"/>
    </row>
    <row r="29" spans="1:20">
      <c r="A29" s="216" t="s">
        <v>131</v>
      </c>
      <c r="B29" s="216" t="s">
        <v>105</v>
      </c>
      <c r="C29" s="216"/>
      <c r="D29" s="216"/>
      <c r="E29" s="217"/>
      <c r="F29" s="216"/>
      <c r="G29" s="216"/>
      <c r="H29" s="218">
        <v>3</v>
      </c>
      <c r="I29" s="217"/>
      <c r="J29" s="216"/>
      <c r="K29" s="216"/>
      <c r="L29" s="220">
        <v>3</v>
      </c>
      <c r="M29" s="217"/>
      <c r="N29" s="216"/>
      <c r="O29" s="216"/>
      <c r="P29" s="220">
        <v>4</v>
      </c>
      <c r="Q29" s="217"/>
      <c r="R29" s="216"/>
      <c r="S29" s="216"/>
      <c r="T29" s="220">
        <v>4</v>
      </c>
    </row>
    <row r="30" spans="1:20" ht="15.75" thickBot="1">
      <c r="A30" s="221" t="s">
        <v>132</v>
      </c>
      <c r="B30" s="221" t="s">
        <v>107</v>
      </c>
      <c r="C30" s="221"/>
      <c r="D30" s="221"/>
      <c r="E30" s="222"/>
      <c r="F30" s="223"/>
      <c r="G30" s="223"/>
      <c r="H30" s="224">
        <v>5</v>
      </c>
      <c r="I30" s="222"/>
      <c r="J30" s="223"/>
      <c r="K30" s="223"/>
      <c r="L30" s="225">
        <v>5</v>
      </c>
      <c r="M30" s="222"/>
      <c r="N30" s="223"/>
      <c r="O30" s="223"/>
      <c r="P30" s="225">
        <v>6</v>
      </c>
      <c r="Q30" s="222"/>
      <c r="R30" s="223"/>
      <c r="S30" s="223"/>
      <c r="T30" s="225">
        <v>6</v>
      </c>
    </row>
    <row r="31" spans="1:20" ht="15.75" thickBot="1"/>
    <row r="32" spans="1:20">
      <c r="A32" s="197" t="s">
        <v>77</v>
      </c>
      <c r="C32" s="198" t="s">
        <v>133</v>
      </c>
      <c r="E32" s="199" t="s">
        <v>101</v>
      </c>
      <c r="F32" s="200" t="s">
        <v>102</v>
      </c>
      <c r="G32" s="200" t="s">
        <v>103</v>
      </c>
      <c r="H32" s="201">
        <v>42767</v>
      </c>
      <c r="I32" s="199" t="s">
        <v>101</v>
      </c>
      <c r="J32" s="200" t="s">
        <v>102</v>
      </c>
      <c r="K32" s="200" t="s">
        <v>103</v>
      </c>
      <c r="L32" s="201">
        <v>42856</v>
      </c>
      <c r="M32" s="199" t="s">
        <v>101</v>
      </c>
      <c r="N32" s="200" t="s">
        <v>102</v>
      </c>
      <c r="O32" s="200" t="s">
        <v>103</v>
      </c>
      <c r="P32" s="201">
        <v>43009</v>
      </c>
      <c r="Q32" s="199" t="s">
        <v>101</v>
      </c>
      <c r="R32" s="200" t="s">
        <v>102</v>
      </c>
      <c r="S32" s="200" t="s">
        <v>103</v>
      </c>
      <c r="T32" s="201">
        <v>43132</v>
      </c>
    </row>
    <row r="33" spans="1:20">
      <c r="A33" s="202" t="s">
        <v>134</v>
      </c>
      <c r="B33" s="202" t="s">
        <v>105</v>
      </c>
      <c r="C33" s="202">
        <v>0</v>
      </c>
      <c r="D33" s="202"/>
      <c r="E33" s="203">
        <v>2</v>
      </c>
      <c r="F33" s="204">
        <v>5</v>
      </c>
      <c r="G33" s="205">
        <v>0</v>
      </c>
      <c r="H33" s="206">
        <v>0</v>
      </c>
      <c r="I33" s="203">
        <v>3</v>
      </c>
      <c r="J33" s="204">
        <v>5</v>
      </c>
      <c r="K33" s="205">
        <v>0</v>
      </c>
      <c r="L33" s="206">
        <v>0</v>
      </c>
      <c r="M33" s="203">
        <v>4</v>
      </c>
      <c r="N33" s="204">
        <v>6</v>
      </c>
      <c r="O33" s="205">
        <v>0</v>
      </c>
      <c r="P33" s="206">
        <v>0</v>
      </c>
      <c r="Q33" s="203">
        <v>4</v>
      </c>
      <c r="R33" s="204">
        <v>6</v>
      </c>
      <c r="S33" s="205">
        <v>0</v>
      </c>
      <c r="T33" s="206">
        <v>0</v>
      </c>
    </row>
    <row r="34" spans="1:20">
      <c r="A34" s="202" t="s">
        <v>135</v>
      </c>
      <c r="B34" s="202" t="s">
        <v>107</v>
      </c>
      <c r="C34" s="202">
        <v>150</v>
      </c>
      <c r="D34" s="202"/>
      <c r="E34" s="203">
        <v>2</v>
      </c>
      <c r="F34" s="204">
        <v>5</v>
      </c>
      <c r="G34" s="205">
        <v>150</v>
      </c>
      <c r="H34" s="206">
        <v>1500</v>
      </c>
      <c r="I34" s="203">
        <v>3</v>
      </c>
      <c r="J34" s="204">
        <v>5</v>
      </c>
      <c r="K34" s="205">
        <v>150</v>
      </c>
      <c r="L34" s="206">
        <v>2250</v>
      </c>
      <c r="M34" s="203">
        <v>4</v>
      </c>
      <c r="N34" s="204">
        <v>6</v>
      </c>
      <c r="O34" s="205">
        <v>150</v>
      </c>
      <c r="P34" s="206">
        <v>3600</v>
      </c>
      <c r="Q34" s="203">
        <v>4</v>
      </c>
      <c r="R34" s="204">
        <v>6</v>
      </c>
      <c r="S34" s="205">
        <v>150</v>
      </c>
      <c r="T34" s="206">
        <v>3600</v>
      </c>
    </row>
    <row r="35" spans="1:20">
      <c r="A35" s="202" t="s">
        <v>109</v>
      </c>
      <c r="B35" s="202" t="s">
        <v>107</v>
      </c>
      <c r="C35" s="208">
        <v>60</v>
      </c>
      <c r="D35" s="202"/>
      <c r="E35" s="203">
        <v>2</v>
      </c>
      <c r="F35" s="205">
        <v>1</v>
      </c>
      <c r="G35" s="205">
        <v>60</v>
      </c>
      <c r="H35" s="206">
        <v>120</v>
      </c>
      <c r="I35" s="203">
        <v>3</v>
      </c>
      <c r="J35" s="205">
        <v>1</v>
      </c>
      <c r="K35" s="205">
        <v>60</v>
      </c>
      <c r="L35" s="206">
        <v>180</v>
      </c>
      <c r="M35" s="203">
        <v>4</v>
      </c>
      <c r="N35" s="205">
        <v>1</v>
      </c>
      <c r="O35" s="205">
        <v>60</v>
      </c>
      <c r="P35" s="206">
        <v>240</v>
      </c>
      <c r="Q35" s="203">
        <v>4</v>
      </c>
      <c r="R35" s="205">
        <v>1</v>
      </c>
      <c r="S35" s="205">
        <v>60</v>
      </c>
      <c r="T35" s="206">
        <v>240</v>
      </c>
    </row>
    <row r="36" spans="1:20">
      <c r="A36" s="202" t="s">
        <v>29</v>
      </c>
      <c r="B36" s="202" t="s">
        <v>107</v>
      </c>
      <c r="C36" s="208">
        <v>50</v>
      </c>
      <c r="D36" s="202"/>
      <c r="E36" s="203">
        <v>2</v>
      </c>
      <c r="F36" s="204">
        <v>4</v>
      </c>
      <c r="G36" s="205">
        <v>50</v>
      </c>
      <c r="H36" s="206">
        <v>400</v>
      </c>
      <c r="I36" s="203">
        <v>3</v>
      </c>
      <c r="J36" s="204">
        <v>5</v>
      </c>
      <c r="K36" s="205">
        <v>50</v>
      </c>
      <c r="L36" s="206">
        <v>750</v>
      </c>
      <c r="M36" s="203">
        <v>4</v>
      </c>
      <c r="N36" s="204">
        <v>6</v>
      </c>
      <c r="O36" s="205">
        <v>50</v>
      </c>
      <c r="P36" s="206">
        <v>1200</v>
      </c>
      <c r="Q36" s="203">
        <v>4</v>
      </c>
      <c r="R36" s="204">
        <v>6</v>
      </c>
      <c r="S36" s="205">
        <v>50</v>
      </c>
      <c r="T36" s="206">
        <v>1200</v>
      </c>
    </row>
    <row r="37" spans="1:20">
      <c r="A37" s="202" t="s">
        <v>136</v>
      </c>
      <c r="B37" s="202" t="s">
        <v>107</v>
      </c>
      <c r="C37" s="202">
        <v>15</v>
      </c>
      <c r="D37" s="202"/>
      <c r="E37" s="211">
        <v>6</v>
      </c>
      <c r="F37" s="204">
        <v>5</v>
      </c>
      <c r="G37" s="205">
        <v>15</v>
      </c>
      <c r="H37" s="206">
        <v>450</v>
      </c>
      <c r="I37" s="211">
        <v>8</v>
      </c>
      <c r="J37" s="204">
        <v>5</v>
      </c>
      <c r="K37" s="205">
        <v>15</v>
      </c>
      <c r="L37" s="206">
        <v>600</v>
      </c>
      <c r="M37" s="211">
        <v>10</v>
      </c>
      <c r="N37" s="204">
        <v>6</v>
      </c>
      <c r="O37" s="205">
        <v>15</v>
      </c>
      <c r="P37" s="206">
        <v>900</v>
      </c>
      <c r="Q37" s="211">
        <v>10</v>
      </c>
      <c r="R37" s="204">
        <v>6</v>
      </c>
      <c r="S37" s="205">
        <v>15</v>
      </c>
      <c r="T37" s="206">
        <v>900</v>
      </c>
    </row>
    <row r="38" spans="1:20">
      <c r="A38" s="212" t="s">
        <v>112</v>
      </c>
      <c r="B38" s="212"/>
      <c r="C38" s="212"/>
      <c r="D38" s="212"/>
      <c r="E38" s="213"/>
      <c r="F38" s="212"/>
      <c r="G38" s="212"/>
      <c r="H38" s="214">
        <v>2470</v>
      </c>
      <c r="I38" s="213"/>
      <c r="J38" s="212"/>
      <c r="K38" s="212"/>
      <c r="L38" s="214">
        <v>3780</v>
      </c>
      <c r="M38" s="213"/>
      <c r="N38" s="212"/>
      <c r="O38" s="212"/>
      <c r="P38" s="214">
        <v>5940</v>
      </c>
      <c r="Q38" s="213"/>
      <c r="R38" s="212"/>
      <c r="S38" s="212"/>
      <c r="T38" s="214">
        <v>5940</v>
      </c>
    </row>
    <row r="39" spans="1:20">
      <c r="A39" s="202"/>
      <c r="B39" s="202"/>
      <c r="C39" s="202"/>
      <c r="D39" s="202"/>
      <c r="E39" s="203"/>
      <c r="F39" s="204"/>
      <c r="G39" s="204"/>
      <c r="H39" s="206"/>
      <c r="I39" s="203"/>
      <c r="J39" s="204"/>
      <c r="K39" s="204"/>
      <c r="L39" s="206"/>
      <c r="M39" s="203"/>
      <c r="N39" s="204"/>
      <c r="O39" s="204"/>
      <c r="P39" s="206"/>
      <c r="Q39" s="203"/>
      <c r="R39" s="204"/>
      <c r="S39" s="204"/>
      <c r="T39" s="206"/>
    </row>
    <row r="40" spans="1:20">
      <c r="A40" s="202" t="s">
        <v>113</v>
      </c>
      <c r="B40" s="202"/>
      <c r="C40" s="202"/>
      <c r="D40" s="202"/>
      <c r="E40" s="203"/>
      <c r="F40" s="204"/>
      <c r="G40" s="204"/>
      <c r="H40" s="206"/>
      <c r="I40" s="203"/>
      <c r="J40" s="204"/>
      <c r="K40" s="204"/>
      <c r="L40" s="206"/>
      <c r="M40" s="203"/>
      <c r="N40" s="204"/>
      <c r="O40" s="204"/>
      <c r="P40" s="206"/>
      <c r="Q40" s="203"/>
      <c r="R40" s="204"/>
      <c r="S40" s="204"/>
      <c r="T40" s="206"/>
    </row>
    <row r="41" spans="1:20">
      <c r="A41" s="202" t="s">
        <v>114</v>
      </c>
      <c r="B41" s="202" t="s">
        <v>107</v>
      </c>
      <c r="C41" s="202">
        <v>150</v>
      </c>
      <c r="D41" s="202"/>
      <c r="E41" s="211">
        <v>1</v>
      </c>
      <c r="F41" s="204">
        <v>4.8</v>
      </c>
      <c r="G41" s="205">
        <v>150</v>
      </c>
      <c r="H41" s="206">
        <v>720</v>
      </c>
      <c r="I41" s="211">
        <v>1</v>
      </c>
      <c r="J41" s="204">
        <v>6</v>
      </c>
      <c r="K41" s="205">
        <v>150</v>
      </c>
      <c r="L41" s="206">
        <v>900</v>
      </c>
      <c r="M41" s="211">
        <v>1</v>
      </c>
      <c r="N41" s="204">
        <v>7.1999999999999993</v>
      </c>
      <c r="O41" s="205">
        <v>150</v>
      </c>
      <c r="P41" s="206">
        <v>1080</v>
      </c>
      <c r="Q41" s="211">
        <v>1</v>
      </c>
      <c r="R41" s="204">
        <v>7.1999999999999993</v>
      </c>
      <c r="S41" s="205">
        <v>150</v>
      </c>
      <c r="T41" s="206">
        <v>1080</v>
      </c>
    </row>
    <row r="42" spans="1:20">
      <c r="A42" s="202" t="s">
        <v>115</v>
      </c>
      <c r="B42" s="202" t="s">
        <v>107</v>
      </c>
      <c r="C42" s="202">
        <v>120</v>
      </c>
      <c r="D42" s="202"/>
      <c r="E42" s="211">
        <v>2</v>
      </c>
      <c r="F42" s="204">
        <v>4</v>
      </c>
      <c r="G42" s="205">
        <v>120</v>
      </c>
      <c r="H42" s="206">
        <v>960</v>
      </c>
      <c r="I42" s="211">
        <v>2</v>
      </c>
      <c r="J42" s="204">
        <v>5</v>
      </c>
      <c r="K42" s="205">
        <v>120</v>
      </c>
      <c r="L42" s="206">
        <v>1200</v>
      </c>
      <c r="M42" s="211">
        <v>2</v>
      </c>
      <c r="N42" s="204">
        <v>6</v>
      </c>
      <c r="O42" s="205">
        <v>120</v>
      </c>
      <c r="P42" s="206">
        <v>1440</v>
      </c>
      <c r="Q42" s="211">
        <v>2</v>
      </c>
      <c r="R42" s="204">
        <v>6</v>
      </c>
      <c r="S42" s="205">
        <v>120</v>
      </c>
      <c r="T42" s="206">
        <v>1440</v>
      </c>
    </row>
    <row r="43" spans="1:20">
      <c r="A43" s="202" t="s">
        <v>116</v>
      </c>
      <c r="B43" s="202" t="s">
        <v>107</v>
      </c>
      <c r="C43" s="202">
        <v>50</v>
      </c>
      <c r="D43" s="202"/>
      <c r="E43" s="211">
        <v>1</v>
      </c>
      <c r="F43" s="204">
        <v>4.8</v>
      </c>
      <c r="G43" s="205">
        <v>50</v>
      </c>
      <c r="H43" s="206">
        <v>240</v>
      </c>
      <c r="I43" s="211">
        <v>1</v>
      </c>
      <c r="J43" s="204">
        <v>6</v>
      </c>
      <c r="K43" s="205">
        <v>50</v>
      </c>
      <c r="L43" s="206">
        <v>300</v>
      </c>
      <c r="M43" s="211">
        <v>1</v>
      </c>
      <c r="N43" s="204">
        <v>7.1999999999999993</v>
      </c>
      <c r="O43" s="205">
        <v>50</v>
      </c>
      <c r="P43" s="206">
        <v>359.99999999999994</v>
      </c>
      <c r="Q43" s="211">
        <v>1</v>
      </c>
      <c r="R43" s="204">
        <v>7.1999999999999993</v>
      </c>
      <c r="S43" s="205">
        <v>50</v>
      </c>
      <c r="T43" s="206">
        <v>359.99999999999994</v>
      </c>
    </row>
    <row r="44" spans="1:20">
      <c r="A44" s="202" t="s">
        <v>117</v>
      </c>
      <c r="B44" s="202" t="s">
        <v>107</v>
      </c>
      <c r="C44" s="202">
        <v>80</v>
      </c>
      <c r="D44" s="202"/>
      <c r="E44" s="211">
        <v>1</v>
      </c>
      <c r="F44" s="204">
        <v>4</v>
      </c>
      <c r="G44" s="205">
        <v>80</v>
      </c>
      <c r="H44" s="206">
        <v>320</v>
      </c>
      <c r="I44" s="211">
        <v>1</v>
      </c>
      <c r="J44" s="204">
        <v>5</v>
      </c>
      <c r="K44" s="205">
        <v>80</v>
      </c>
      <c r="L44" s="206">
        <v>400</v>
      </c>
      <c r="M44" s="211">
        <v>1</v>
      </c>
      <c r="N44" s="204">
        <v>6</v>
      </c>
      <c r="O44" s="205">
        <v>80</v>
      </c>
      <c r="P44" s="206">
        <v>480</v>
      </c>
      <c r="Q44" s="211">
        <v>1</v>
      </c>
      <c r="R44" s="204">
        <v>6</v>
      </c>
      <c r="S44" s="205">
        <v>80</v>
      </c>
      <c r="T44" s="206">
        <v>480</v>
      </c>
    </row>
    <row r="45" spans="1:20">
      <c r="A45" s="202" t="s">
        <v>118</v>
      </c>
      <c r="B45" s="202" t="s">
        <v>107</v>
      </c>
      <c r="C45" s="202">
        <v>40</v>
      </c>
      <c r="D45" s="202"/>
      <c r="E45" s="211">
        <v>2</v>
      </c>
      <c r="F45" s="204">
        <v>4</v>
      </c>
      <c r="G45" s="205">
        <v>40</v>
      </c>
      <c r="H45" s="206">
        <v>320</v>
      </c>
      <c r="I45" s="211">
        <v>2</v>
      </c>
      <c r="J45" s="204">
        <v>5</v>
      </c>
      <c r="K45" s="205">
        <v>40</v>
      </c>
      <c r="L45" s="206">
        <v>400</v>
      </c>
      <c r="M45" s="211">
        <v>2</v>
      </c>
      <c r="N45" s="204">
        <v>6</v>
      </c>
      <c r="O45" s="205">
        <v>40</v>
      </c>
      <c r="P45" s="206">
        <v>480</v>
      </c>
      <c r="Q45" s="211">
        <v>2</v>
      </c>
      <c r="R45" s="204">
        <v>6</v>
      </c>
      <c r="S45" s="205">
        <v>40</v>
      </c>
      <c r="T45" s="206">
        <v>480</v>
      </c>
    </row>
    <row r="46" spans="1:20">
      <c r="A46" s="212" t="s">
        <v>119</v>
      </c>
      <c r="B46" s="212"/>
      <c r="C46" s="212"/>
      <c r="D46" s="215"/>
      <c r="E46" s="213"/>
      <c r="F46" s="212"/>
      <c r="G46" s="212"/>
      <c r="H46" s="214">
        <v>2560</v>
      </c>
      <c r="I46" s="213"/>
      <c r="J46" s="212"/>
      <c r="K46" s="212"/>
      <c r="L46" s="214">
        <v>3200</v>
      </c>
      <c r="M46" s="213"/>
      <c r="N46" s="212"/>
      <c r="O46" s="212"/>
      <c r="P46" s="214">
        <v>3840</v>
      </c>
      <c r="Q46" s="213"/>
      <c r="R46" s="212"/>
      <c r="S46" s="212"/>
      <c r="T46" s="214">
        <v>3840</v>
      </c>
    </row>
    <row r="47" spans="1:20">
      <c r="A47" s="202"/>
      <c r="B47" s="202"/>
      <c r="C47" s="202"/>
      <c r="D47" s="202"/>
      <c r="E47" s="203"/>
      <c r="F47" s="204"/>
      <c r="G47" s="204"/>
      <c r="H47" s="206"/>
      <c r="I47" s="203"/>
      <c r="J47" s="204"/>
      <c r="K47" s="204"/>
      <c r="L47" s="206"/>
      <c r="M47" s="203"/>
      <c r="N47" s="204"/>
      <c r="O47" s="204"/>
      <c r="P47" s="206"/>
      <c r="Q47" s="203"/>
      <c r="R47" s="204"/>
      <c r="S47" s="204"/>
      <c r="T47" s="206"/>
    </row>
    <row r="48" spans="1:20">
      <c r="A48" s="202" t="s">
        <v>120</v>
      </c>
      <c r="B48" s="202"/>
      <c r="C48" s="202"/>
      <c r="D48" s="202"/>
      <c r="E48" s="203"/>
      <c r="F48" s="204"/>
      <c r="G48" s="204"/>
      <c r="H48" s="206"/>
      <c r="I48" s="203"/>
      <c r="J48" s="204"/>
      <c r="K48" s="204"/>
      <c r="L48" s="206"/>
      <c r="M48" s="203"/>
      <c r="N48" s="204"/>
      <c r="O48" s="204"/>
      <c r="P48" s="206"/>
      <c r="Q48" s="203"/>
      <c r="R48" s="204"/>
      <c r="S48" s="204"/>
      <c r="T48" s="206"/>
    </row>
    <row r="49" spans="1:20">
      <c r="A49" s="202" t="s">
        <v>121</v>
      </c>
      <c r="B49" s="202" t="s">
        <v>107</v>
      </c>
      <c r="C49" s="202">
        <v>150</v>
      </c>
      <c r="D49" s="202"/>
      <c r="E49" s="211">
        <v>1</v>
      </c>
      <c r="F49" s="204">
        <v>4</v>
      </c>
      <c r="G49" s="205">
        <v>150</v>
      </c>
      <c r="H49" s="206">
        <v>600</v>
      </c>
      <c r="I49" s="211">
        <v>1</v>
      </c>
      <c r="J49" s="204">
        <v>5</v>
      </c>
      <c r="K49" s="205">
        <v>150</v>
      </c>
      <c r="L49" s="206">
        <v>750</v>
      </c>
      <c r="M49" s="211">
        <v>1</v>
      </c>
      <c r="N49" s="204">
        <v>6</v>
      </c>
      <c r="O49" s="205">
        <v>150</v>
      </c>
      <c r="P49" s="206">
        <v>900</v>
      </c>
      <c r="Q49" s="211">
        <v>1</v>
      </c>
      <c r="R49" s="204">
        <v>6</v>
      </c>
      <c r="S49" s="205">
        <v>150</v>
      </c>
      <c r="T49" s="206">
        <v>900</v>
      </c>
    </row>
    <row r="50" spans="1:20">
      <c r="A50" s="202" t="s">
        <v>122</v>
      </c>
      <c r="B50" s="202" t="s">
        <v>107</v>
      </c>
      <c r="C50" s="202">
        <v>50</v>
      </c>
      <c r="D50" s="202"/>
      <c r="E50" s="211">
        <v>1</v>
      </c>
      <c r="F50" s="204">
        <v>4</v>
      </c>
      <c r="G50" s="205">
        <v>50</v>
      </c>
      <c r="H50" s="206">
        <v>200</v>
      </c>
      <c r="I50" s="211">
        <v>1</v>
      </c>
      <c r="J50" s="204">
        <v>5</v>
      </c>
      <c r="K50" s="205">
        <v>50</v>
      </c>
      <c r="L50" s="206">
        <v>250</v>
      </c>
      <c r="M50" s="211">
        <v>1</v>
      </c>
      <c r="N50" s="204">
        <v>6</v>
      </c>
      <c r="O50" s="205">
        <v>50</v>
      </c>
      <c r="P50" s="206">
        <v>300</v>
      </c>
      <c r="Q50" s="211">
        <v>1</v>
      </c>
      <c r="R50" s="204">
        <v>6</v>
      </c>
      <c r="S50" s="205">
        <v>50</v>
      </c>
      <c r="T50" s="206">
        <v>300</v>
      </c>
    </row>
    <row r="51" spans="1:20">
      <c r="A51" s="202" t="s">
        <v>123</v>
      </c>
      <c r="B51" s="202" t="s">
        <v>105</v>
      </c>
      <c r="C51" s="202">
        <v>500</v>
      </c>
      <c r="D51" s="202"/>
      <c r="E51" s="203">
        <v>2</v>
      </c>
      <c r="F51" s="205">
        <v>1</v>
      </c>
      <c r="G51" s="205">
        <v>500</v>
      </c>
      <c r="H51" s="206">
        <v>1000</v>
      </c>
      <c r="I51" s="203">
        <v>3</v>
      </c>
      <c r="J51" s="205">
        <v>1</v>
      </c>
      <c r="K51" s="205">
        <v>500</v>
      </c>
      <c r="L51" s="206">
        <v>1500</v>
      </c>
      <c r="M51" s="203">
        <v>4</v>
      </c>
      <c r="N51" s="205">
        <v>1</v>
      </c>
      <c r="O51" s="205">
        <v>500</v>
      </c>
      <c r="P51" s="206">
        <v>2000</v>
      </c>
      <c r="Q51" s="203">
        <v>4</v>
      </c>
      <c r="R51" s="205">
        <v>1</v>
      </c>
      <c r="S51" s="205">
        <v>500</v>
      </c>
      <c r="T51" s="206">
        <v>2000</v>
      </c>
    </row>
    <row r="52" spans="1:20">
      <c r="A52" s="202" t="s">
        <v>124</v>
      </c>
      <c r="B52" s="202" t="s">
        <v>125</v>
      </c>
      <c r="C52" s="202">
        <v>500</v>
      </c>
      <c r="D52" s="202"/>
      <c r="E52" s="211">
        <v>1</v>
      </c>
      <c r="F52" s="205">
        <v>1</v>
      </c>
      <c r="G52" s="205">
        <v>500</v>
      </c>
      <c r="H52" s="206">
        <v>500</v>
      </c>
      <c r="I52" s="211">
        <v>1</v>
      </c>
      <c r="J52" s="205">
        <v>1</v>
      </c>
      <c r="K52" s="205">
        <v>500</v>
      </c>
      <c r="L52" s="206">
        <v>500</v>
      </c>
      <c r="M52" s="211">
        <v>1</v>
      </c>
      <c r="N52" s="205">
        <v>1</v>
      </c>
      <c r="O52" s="205">
        <v>500</v>
      </c>
      <c r="P52" s="206">
        <v>500</v>
      </c>
      <c r="Q52" s="211">
        <v>1</v>
      </c>
      <c r="R52" s="205">
        <v>1</v>
      </c>
      <c r="S52" s="205">
        <v>500</v>
      </c>
      <c r="T52" s="206">
        <v>500</v>
      </c>
    </row>
    <row r="53" spans="1:20">
      <c r="A53" s="202" t="s">
        <v>126</v>
      </c>
      <c r="B53" s="202" t="s">
        <v>125</v>
      </c>
      <c r="C53" s="202">
        <v>300</v>
      </c>
      <c r="D53" s="202"/>
      <c r="E53" s="211">
        <v>1</v>
      </c>
      <c r="F53" s="205">
        <v>1</v>
      </c>
      <c r="G53" s="205">
        <v>300</v>
      </c>
      <c r="H53" s="206">
        <v>300</v>
      </c>
      <c r="I53" s="211">
        <v>1</v>
      </c>
      <c r="J53" s="205">
        <v>1</v>
      </c>
      <c r="K53" s="205">
        <v>300</v>
      </c>
      <c r="L53" s="206">
        <v>300</v>
      </c>
      <c r="M53" s="211">
        <v>1</v>
      </c>
      <c r="N53" s="205">
        <v>1</v>
      </c>
      <c r="O53" s="205">
        <v>300</v>
      </c>
      <c r="P53" s="206">
        <v>300</v>
      </c>
      <c r="Q53" s="211">
        <v>1</v>
      </c>
      <c r="R53" s="205">
        <v>1</v>
      </c>
      <c r="S53" s="205">
        <v>300</v>
      </c>
      <c r="T53" s="206">
        <v>300</v>
      </c>
    </row>
    <row r="54" spans="1:20">
      <c r="A54" s="202" t="s">
        <v>127</v>
      </c>
      <c r="B54" s="202" t="s">
        <v>107</v>
      </c>
      <c r="C54" s="202">
        <v>75</v>
      </c>
      <c r="D54" s="202"/>
      <c r="E54" s="211">
        <v>1</v>
      </c>
      <c r="F54" s="204">
        <v>4</v>
      </c>
      <c r="G54" s="205">
        <v>75</v>
      </c>
      <c r="H54" s="206">
        <v>300</v>
      </c>
      <c r="I54" s="211">
        <v>1</v>
      </c>
      <c r="J54" s="204">
        <v>5</v>
      </c>
      <c r="K54" s="205">
        <v>75</v>
      </c>
      <c r="L54" s="206">
        <v>375</v>
      </c>
      <c r="M54" s="211">
        <v>1</v>
      </c>
      <c r="N54" s="204">
        <v>6</v>
      </c>
      <c r="O54" s="205">
        <v>75</v>
      </c>
      <c r="P54" s="206">
        <v>450</v>
      </c>
      <c r="Q54" s="211">
        <v>1</v>
      </c>
      <c r="R54" s="204">
        <v>6</v>
      </c>
      <c r="S54" s="205">
        <v>75</v>
      </c>
      <c r="T54" s="206">
        <v>450</v>
      </c>
    </row>
    <row r="55" spans="1:20">
      <c r="A55" s="202" t="s">
        <v>128</v>
      </c>
      <c r="B55" s="202" t="s">
        <v>107</v>
      </c>
      <c r="C55" s="202">
        <v>50</v>
      </c>
      <c r="D55" s="202"/>
      <c r="E55" s="211">
        <v>1</v>
      </c>
      <c r="F55" s="204">
        <v>4</v>
      </c>
      <c r="G55" s="205">
        <v>50</v>
      </c>
      <c r="H55" s="206">
        <v>200</v>
      </c>
      <c r="I55" s="211">
        <v>1</v>
      </c>
      <c r="J55" s="204">
        <v>5</v>
      </c>
      <c r="K55" s="205">
        <v>50</v>
      </c>
      <c r="L55" s="206">
        <v>250</v>
      </c>
      <c r="M55" s="211">
        <v>1</v>
      </c>
      <c r="N55" s="204">
        <v>6</v>
      </c>
      <c r="O55" s="205">
        <v>50</v>
      </c>
      <c r="P55" s="206">
        <v>300</v>
      </c>
      <c r="Q55" s="211">
        <v>1</v>
      </c>
      <c r="R55" s="204">
        <v>6</v>
      </c>
      <c r="S55" s="205">
        <v>50</v>
      </c>
      <c r="T55" s="206">
        <v>300</v>
      </c>
    </row>
    <row r="56" spans="1:20">
      <c r="A56" s="212" t="s">
        <v>129</v>
      </c>
      <c r="B56" s="212"/>
      <c r="C56" s="212"/>
      <c r="D56" s="215"/>
      <c r="E56" s="213"/>
      <c r="F56" s="212"/>
      <c r="G56" s="212"/>
      <c r="H56" s="214">
        <v>3100</v>
      </c>
      <c r="I56" s="213"/>
      <c r="J56" s="212"/>
      <c r="K56" s="212"/>
      <c r="L56" s="214">
        <v>3925</v>
      </c>
      <c r="M56" s="213"/>
      <c r="N56" s="212"/>
      <c r="O56" s="212"/>
      <c r="P56" s="214">
        <v>4750</v>
      </c>
      <c r="Q56" s="213"/>
      <c r="R56" s="212"/>
      <c r="S56" s="212"/>
      <c r="T56" s="214">
        <v>4750</v>
      </c>
    </row>
    <row r="57" spans="1:20">
      <c r="A57" s="202"/>
      <c r="B57" s="202"/>
      <c r="C57" s="202"/>
      <c r="D57" s="202"/>
      <c r="E57" s="203"/>
      <c r="F57" s="204"/>
      <c r="G57" s="204"/>
      <c r="H57" s="206"/>
      <c r="I57" s="203"/>
      <c r="J57" s="204"/>
      <c r="K57" s="204"/>
      <c r="L57" s="206"/>
      <c r="M57" s="203"/>
      <c r="N57" s="204"/>
      <c r="O57" s="204"/>
      <c r="P57" s="206"/>
      <c r="Q57" s="203"/>
      <c r="R57" s="204"/>
      <c r="S57" s="204"/>
      <c r="T57" s="206"/>
    </row>
    <row r="58" spans="1:20">
      <c r="A58" s="216" t="s">
        <v>137</v>
      </c>
      <c r="B58" s="216"/>
      <c r="C58" s="216"/>
      <c r="D58" s="216"/>
      <c r="E58" s="217"/>
      <c r="F58" s="216"/>
      <c r="G58" s="216"/>
      <c r="H58" s="218">
        <v>8130</v>
      </c>
      <c r="I58" s="217"/>
      <c r="J58" s="216"/>
      <c r="K58" s="216"/>
      <c r="L58" s="218">
        <v>10905</v>
      </c>
      <c r="M58" s="217"/>
      <c r="N58" s="216"/>
      <c r="O58" s="216"/>
      <c r="P58" s="218">
        <v>14530</v>
      </c>
      <c r="Q58" s="217"/>
      <c r="R58" s="216"/>
      <c r="S58" s="216"/>
      <c r="T58" s="218">
        <v>14530</v>
      </c>
    </row>
    <row r="59" spans="1:20">
      <c r="A59" s="202"/>
      <c r="B59" s="202"/>
      <c r="C59" s="202"/>
      <c r="D59" s="202"/>
      <c r="E59" s="203"/>
      <c r="F59" s="204"/>
      <c r="G59" s="204"/>
      <c r="H59" s="219"/>
      <c r="I59" s="203"/>
      <c r="J59" s="204"/>
      <c r="K59" s="204"/>
      <c r="L59" s="219"/>
      <c r="M59" s="203"/>
      <c r="N59" s="204"/>
      <c r="O59" s="204"/>
      <c r="P59" s="219"/>
      <c r="Q59" s="203"/>
      <c r="R59" s="204"/>
      <c r="S59" s="204"/>
      <c r="T59" s="219"/>
    </row>
    <row r="60" spans="1:20">
      <c r="A60" s="216" t="s">
        <v>131</v>
      </c>
      <c r="B60" s="216" t="s">
        <v>105</v>
      </c>
      <c r="C60" s="216"/>
      <c r="D60" s="216"/>
      <c r="E60" s="217"/>
      <c r="F60" s="216"/>
      <c r="G60" s="216"/>
      <c r="H60" s="220">
        <v>2</v>
      </c>
      <c r="I60" s="217"/>
      <c r="J60" s="216"/>
      <c r="K60" s="216"/>
      <c r="L60" s="220">
        <v>3</v>
      </c>
      <c r="M60" s="217"/>
      <c r="N60" s="216"/>
      <c r="O60" s="216"/>
      <c r="P60" s="220">
        <v>4</v>
      </c>
      <c r="Q60" s="217"/>
      <c r="R60" s="216"/>
      <c r="S60" s="216"/>
      <c r="T60" s="220">
        <v>4</v>
      </c>
    </row>
    <row r="61" spans="1:20" ht="15.75" thickBot="1">
      <c r="A61" s="221" t="s">
        <v>132</v>
      </c>
      <c r="B61" s="221" t="s">
        <v>107</v>
      </c>
      <c r="C61" s="221"/>
      <c r="D61" s="221"/>
      <c r="E61" s="222"/>
      <c r="F61" s="223"/>
      <c r="G61" s="223"/>
      <c r="H61" s="225">
        <v>4</v>
      </c>
      <c r="I61" s="222"/>
      <c r="J61" s="223"/>
      <c r="K61" s="223"/>
      <c r="L61" s="225">
        <v>5</v>
      </c>
      <c r="M61" s="222"/>
      <c r="N61" s="223"/>
      <c r="O61" s="223"/>
      <c r="P61" s="225">
        <v>6</v>
      </c>
      <c r="Q61" s="222"/>
      <c r="R61" s="223"/>
      <c r="S61" s="223"/>
      <c r="T61" s="225">
        <v>6</v>
      </c>
    </row>
    <row r="62" spans="1:20" ht="15.75" thickBot="1"/>
    <row r="63" spans="1:20">
      <c r="A63" s="197" t="s">
        <v>90</v>
      </c>
      <c r="C63" s="198" t="s">
        <v>133</v>
      </c>
      <c r="E63" s="199" t="s">
        <v>101</v>
      </c>
      <c r="F63" s="200" t="s">
        <v>102</v>
      </c>
      <c r="G63" s="200" t="s">
        <v>103</v>
      </c>
      <c r="H63" s="201">
        <v>42767</v>
      </c>
      <c r="I63" s="199" t="s">
        <v>101</v>
      </c>
      <c r="J63" s="200" t="s">
        <v>102</v>
      </c>
      <c r="K63" s="200" t="s">
        <v>103</v>
      </c>
      <c r="L63" s="201">
        <v>42856</v>
      </c>
      <c r="M63" s="199" t="s">
        <v>101</v>
      </c>
      <c r="N63" s="200" t="s">
        <v>102</v>
      </c>
      <c r="O63" s="200" t="s">
        <v>103</v>
      </c>
      <c r="P63" s="201">
        <v>43009</v>
      </c>
      <c r="Q63" s="199" t="s">
        <v>101</v>
      </c>
      <c r="R63" s="200" t="s">
        <v>102</v>
      </c>
      <c r="S63" s="200" t="s">
        <v>103</v>
      </c>
      <c r="T63" s="201">
        <v>43132</v>
      </c>
    </row>
    <row r="64" spans="1:20">
      <c r="A64" s="202" t="s">
        <v>134</v>
      </c>
      <c r="B64" s="202" t="s">
        <v>105</v>
      </c>
      <c r="C64" s="202">
        <v>50</v>
      </c>
      <c r="D64" s="202"/>
      <c r="E64" s="203">
        <v>3</v>
      </c>
      <c r="F64" s="204">
        <v>5</v>
      </c>
      <c r="G64" s="205">
        <v>0</v>
      </c>
      <c r="H64" s="206">
        <v>0</v>
      </c>
      <c r="I64" s="203">
        <v>4</v>
      </c>
      <c r="J64" s="204">
        <v>5</v>
      </c>
      <c r="K64" s="205">
        <v>0</v>
      </c>
      <c r="L64" s="206">
        <v>0</v>
      </c>
      <c r="M64" s="203">
        <v>4</v>
      </c>
      <c r="N64" s="204">
        <v>6</v>
      </c>
      <c r="O64" s="205">
        <v>0</v>
      </c>
      <c r="P64" s="206">
        <v>0</v>
      </c>
      <c r="Q64" s="203">
        <v>4</v>
      </c>
      <c r="R64" s="204">
        <v>6</v>
      </c>
      <c r="S64" s="205">
        <v>0</v>
      </c>
      <c r="T64" s="206">
        <v>0</v>
      </c>
    </row>
    <row r="65" spans="1:20">
      <c r="A65" s="202" t="s">
        <v>138</v>
      </c>
      <c r="B65" s="202" t="s">
        <v>107</v>
      </c>
      <c r="C65" s="202">
        <v>150</v>
      </c>
      <c r="D65" s="202"/>
      <c r="E65" s="203">
        <v>3</v>
      </c>
      <c r="F65" s="204">
        <v>5</v>
      </c>
      <c r="G65" s="205">
        <v>150</v>
      </c>
      <c r="H65" s="206">
        <v>2250</v>
      </c>
      <c r="I65" s="203">
        <v>4</v>
      </c>
      <c r="J65" s="204">
        <v>5</v>
      </c>
      <c r="K65" s="205">
        <v>150</v>
      </c>
      <c r="L65" s="206">
        <v>3000</v>
      </c>
      <c r="M65" s="203">
        <v>4</v>
      </c>
      <c r="N65" s="204">
        <v>6</v>
      </c>
      <c r="O65" s="205">
        <v>150</v>
      </c>
      <c r="P65" s="206">
        <v>3600</v>
      </c>
      <c r="Q65" s="203">
        <v>4</v>
      </c>
      <c r="R65" s="204">
        <v>6</v>
      </c>
      <c r="S65" s="205">
        <v>150</v>
      </c>
      <c r="T65" s="206">
        <v>3600</v>
      </c>
    </row>
    <row r="66" spans="1:20">
      <c r="A66" s="202" t="s">
        <v>109</v>
      </c>
      <c r="B66" s="202" t="s">
        <v>107</v>
      </c>
      <c r="C66" s="208">
        <v>60</v>
      </c>
      <c r="D66" s="202"/>
      <c r="E66" s="203">
        <v>3</v>
      </c>
      <c r="F66" s="205">
        <v>5</v>
      </c>
      <c r="G66" s="205">
        <v>60</v>
      </c>
      <c r="H66" s="206">
        <v>900</v>
      </c>
      <c r="I66" s="203">
        <v>4</v>
      </c>
      <c r="J66" s="205">
        <v>1</v>
      </c>
      <c r="K66" s="205">
        <v>60</v>
      </c>
      <c r="L66" s="206">
        <v>240</v>
      </c>
      <c r="M66" s="203">
        <v>4</v>
      </c>
      <c r="N66" s="205">
        <v>1</v>
      </c>
      <c r="O66" s="205">
        <v>60</v>
      </c>
      <c r="P66" s="206">
        <v>240</v>
      </c>
      <c r="Q66" s="203">
        <v>4</v>
      </c>
      <c r="R66" s="205">
        <v>1</v>
      </c>
      <c r="S66" s="205">
        <v>60</v>
      </c>
      <c r="T66" s="206">
        <v>240</v>
      </c>
    </row>
    <row r="67" spans="1:20">
      <c r="A67" s="202" t="s">
        <v>29</v>
      </c>
      <c r="B67" s="202" t="s">
        <v>107</v>
      </c>
      <c r="C67" s="208">
        <v>50</v>
      </c>
      <c r="D67" s="202"/>
      <c r="E67" s="203">
        <v>3</v>
      </c>
      <c r="F67" s="204">
        <v>5</v>
      </c>
      <c r="G67" s="205">
        <v>50</v>
      </c>
      <c r="H67" s="206">
        <v>750</v>
      </c>
      <c r="I67" s="203">
        <v>4</v>
      </c>
      <c r="J67" s="204">
        <v>5</v>
      </c>
      <c r="K67" s="205">
        <v>50</v>
      </c>
      <c r="L67" s="206">
        <v>1000</v>
      </c>
      <c r="M67" s="203">
        <v>4</v>
      </c>
      <c r="N67" s="204">
        <v>6</v>
      </c>
      <c r="O67" s="205">
        <v>50</v>
      </c>
      <c r="P67" s="206">
        <v>1200</v>
      </c>
      <c r="Q67" s="203">
        <v>4</v>
      </c>
      <c r="R67" s="204">
        <v>6</v>
      </c>
      <c r="S67" s="205">
        <v>50</v>
      </c>
      <c r="T67" s="206">
        <v>1200</v>
      </c>
    </row>
    <row r="68" spans="1:20">
      <c r="A68" s="202" t="s">
        <v>139</v>
      </c>
      <c r="B68" s="202" t="s">
        <v>107</v>
      </c>
      <c r="C68" s="202">
        <v>15</v>
      </c>
      <c r="D68" s="202"/>
      <c r="E68" s="211">
        <v>8</v>
      </c>
      <c r="F68" s="204">
        <v>5</v>
      </c>
      <c r="G68" s="205">
        <v>15</v>
      </c>
      <c r="H68" s="206">
        <v>600</v>
      </c>
      <c r="I68" s="211">
        <v>8</v>
      </c>
      <c r="J68" s="204">
        <v>5</v>
      </c>
      <c r="K68" s="205">
        <v>15</v>
      </c>
      <c r="L68" s="206">
        <v>600</v>
      </c>
      <c r="M68" s="211">
        <v>10</v>
      </c>
      <c r="N68" s="204">
        <v>6</v>
      </c>
      <c r="O68" s="205">
        <v>15</v>
      </c>
      <c r="P68" s="206">
        <v>900</v>
      </c>
      <c r="Q68" s="211">
        <v>10</v>
      </c>
      <c r="R68" s="204">
        <v>6</v>
      </c>
      <c r="S68" s="205">
        <v>15</v>
      </c>
      <c r="T68" s="206">
        <v>900</v>
      </c>
    </row>
    <row r="69" spans="1:20">
      <c r="A69" s="212" t="s">
        <v>112</v>
      </c>
      <c r="B69" s="212"/>
      <c r="C69" s="212"/>
      <c r="D69" s="212"/>
      <c r="E69" s="213"/>
      <c r="F69" s="212"/>
      <c r="G69" s="212"/>
      <c r="H69" s="214">
        <v>4500</v>
      </c>
      <c r="I69" s="213"/>
      <c r="J69" s="212"/>
      <c r="K69" s="212"/>
      <c r="L69" s="214">
        <v>4840</v>
      </c>
      <c r="M69" s="213"/>
      <c r="N69" s="212"/>
      <c r="O69" s="212"/>
      <c r="P69" s="214">
        <v>5940</v>
      </c>
      <c r="Q69" s="213"/>
      <c r="R69" s="212"/>
      <c r="S69" s="212"/>
      <c r="T69" s="214">
        <v>5940</v>
      </c>
    </row>
    <row r="70" spans="1:20">
      <c r="A70" s="202"/>
      <c r="B70" s="202"/>
      <c r="C70" s="202"/>
      <c r="D70" s="202"/>
      <c r="E70" s="203"/>
      <c r="F70" s="204"/>
      <c r="G70" s="204"/>
      <c r="H70" s="206"/>
      <c r="I70" s="203"/>
      <c r="J70" s="204"/>
      <c r="K70" s="204"/>
      <c r="L70" s="206"/>
      <c r="M70" s="203"/>
      <c r="N70" s="204"/>
      <c r="O70" s="204"/>
      <c r="P70" s="206"/>
      <c r="Q70" s="203"/>
      <c r="R70" s="204"/>
      <c r="S70" s="204"/>
      <c r="T70" s="206"/>
    </row>
    <row r="71" spans="1:20">
      <c r="A71" s="202" t="s">
        <v>113</v>
      </c>
      <c r="B71" s="202"/>
      <c r="C71" s="202"/>
      <c r="D71" s="202"/>
      <c r="E71" s="203"/>
      <c r="F71" s="204"/>
      <c r="G71" s="204"/>
      <c r="H71" s="206"/>
      <c r="I71" s="203"/>
      <c r="J71" s="204"/>
      <c r="K71" s="204"/>
      <c r="L71" s="206"/>
      <c r="M71" s="203"/>
      <c r="N71" s="204"/>
      <c r="O71" s="204"/>
      <c r="P71" s="206"/>
      <c r="Q71" s="203"/>
      <c r="R71" s="204"/>
      <c r="S71" s="204"/>
      <c r="T71" s="206"/>
    </row>
    <row r="72" spans="1:20">
      <c r="A72" s="202" t="s">
        <v>114</v>
      </c>
      <c r="B72" s="202" t="s">
        <v>107</v>
      </c>
      <c r="C72" s="202">
        <v>150</v>
      </c>
      <c r="D72" s="202"/>
      <c r="E72" s="211">
        <v>1</v>
      </c>
      <c r="F72" s="204">
        <v>6</v>
      </c>
      <c r="G72" s="205">
        <v>150</v>
      </c>
      <c r="H72" s="206">
        <v>900</v>
      </c>
      <c r="I72" s="211">
        <v>1</v>
      </c>
      <c r="J72" s="204">
        <v>6</v>
      </c>
      <c r="K72" s="205">
        <v>150</v>
      </c>
      <c r="L72" s="206">
        <v>900</v>
      </c>
      <c r="M72" s="211">
        <v>1</v>
      </c>
      <c r="N72" s="204">
        <v>7.1999999999999993</v>
      </c>
      <c r="O72" s="205">
        <v>150</v>
      </c>
      <c r="P72" s="206">
        <v>1080</v>
      </c>
      <c r="Q72" s="211">
        <v>1</v>
      </c>
      <c r="R72" s="204">
        <v>7.1999999999999993</v>
      </c>
      <c r="S72" s="205">
        <v>150</v>
      </c>
      <c r="T72" s="206">
        <v>1080</v>
      </c>
    </row>
    <row r="73" spans="1:20">
      <c r="A73" s="202" t="s">
        <v>115</v>
      </c>
      <c r="B73" s="202" t="s">
        <v>107</v>
      </c>
      <c r="C73" s="202">
        <v>120</v>
      </c>
      <c r="D73" s="202"/>
      <c r="E73" s="211">
        <v>3</v>
      </c>
      <c r="F73" s="204">
        <v>5</v>
      </c>
      <c r="G73" s="205">
        <v>120</v>
      </c>
      <c r="H73" s="206">
        <v>1800</v>
      </c>
      <c r="I73" s="211">
        <v>2</v>
      </c>
      <c r="J73" s="204">
        <v>5</v>
      </c>
      <c r="K73" s="205">
        <v>120</v>
      </c>
      <c r="L73" s="206">
        <v>1200</v>
      </c>
      <c r="M73" s="211">
        <v>2</v>
      </c>
      <c r="N73" s="204">
        <v>6</v>
      </c>
      <c r="O73" s="205">
        <v>120</v>
      </c>
      <c r="P73" s="206">
        <v>1440</v>
      </c>
      <c r="Q73" s="211">
        <v>2</v>
      </c>
      <c r="R73" s="204">
        <v>6</v>
      </c>
      <c r="S73" s="205">
        <v>120</v>
      </c>
      <c r="T73" s="206">
        <v>1440</v>
      </c>
    </row>
    <row r="74" spans="1:20">
      <c r="A74" s="202" t="s">
        <v>116</v>
      </c>
      <c r="B74" s="202" t="s">
        <v>107</v>
      </c>
      <c r="C74" s="202">
        <v>50</v>
      </c>
      <c r="D74" s="202"/>
      <c r="E74" s="211">
        <v>1</v>
      </c>
      <c r="F74" s="204">
        <v>6</v>
      </c>
      <c r="G74" s="205">
        <v>50</v>
      </c>
      <c r="H74" s="206">
        <v>300</v>
      </c>
      <c r="I74" s="211">
        <v>1</v>
      </c>
      <c r="J74" s="204">
        <v>6</v>
      </c>
      <c r="K74" s="205">
        <v>50</v>
      </c>
      <c r="L74" s="206">
        <v>300</v>
      </c>
      <c r="M74" s="211">
        <v>1</v>
      </c>
      <c r="N74" s="204">
        <v>7.1999999999999993</v>
      </c>
      <c r="O74" s="205">
        <v>50</v>
      </c>
      <c r="P74" s="206">
        <v>359.99999999999994</v>
      </c>
      <c r="Q74" s="211">
        <v>1</v>
      </c>
      <c r="R74" s="204">
        <v>7.1999999999999993</v>
      </c>
      <c r="S74" s="205">
        <v>50</v>
      </c>
      <c r="T74" s="206">
        <v>359.99999999999994</v>
      </c>
    </row>
    <row r="75" spans="1:20">
      <c r="A75" s="202" t="s">
        <v>117</v>
      </c>
      <c r="B75" s="202" t="s">
        <v>107</v>
      </c>
      <c r="C75" s="202">
        <v>80</v>
      </c>
      <c r="D75" s="202"/>
      <c r="E75" s="211">
        <v>1</v>
      </c>
      <c r="F75" s="204">
        <v>5</v>
      </c>
      <c r="G75" s="205">
        <v>80</v>
      </c>
      <c r="H75" s="206">
        <v>400</v>
      </c>
      <c r="I75" s="211">
        <v>1</v>
      </c>
      <c r="J75" s="204">
        <v>5</v>
      </c>
      <c r="K75" s="205">
        <v>80</v>
      </c>
      <c r="L75" s="206">
        <v>400</v>
      </c>
      <c r="M75" s="211">
        <v>1</v>
      </c>
      <c r="N75" s="204">
        <v>6</v>
      </c>
      <c r="O75" s="205">
        <v>80</v>
      </c>
      <c r="P75" s="206">
        <v>480</v>
      </c>
      <c r="Q75" s="211">
        <v>1</v>
      </c>
      <c r="R75" s="204">
        <v>6</v>
      </c>
      <c r="S75" s="205">
        <v>80</v>
      </c>
      <c r="T75" s="206">
        <v>480</v>
      </c>
    </row>
    <row r="76" spans="1:20">
      <c r="A76" s="202" t="s">
        <v>118</v>
      </c>
      <c r="B76" s="202" t="s">
        <v>107</v>
      </c>
      <c r="C76" s="202">
        <v>40</v>
      </c>
      <c r="D76" s="202"/>
      <c r="E76" s="211">
        <v>4</v>
      </c>
      <c r="F76" s="204">
        <v>5</v>
      </c>
      <c r="G76" s="205">
        <v>40</v>
      </c>
      <c r="H76" s="206">
        <v>800</v>
      </c>
      <c r="I76" s="211">
        <v>2</v>
      </c>
      <c r="J76" s="204">
        <v>5</v>
      </c>
      <c r="K76" s="205">
        <v>40</v>
      </c>
      <c r="L76" s="206">
        <v>400</v>
      </c>
      <c r="M76" s="211">
        <v>2</v>
      </c>
      <c r="N76" s="204">
        <v>6</v>
      </c>
      <c r="O76" s="205">
        <v>40</v>
      </c>
      <c r="P76" s="206">
        <v>480</v>
      </c>
      <c r="Q76" s="211">
        <v>2</v>
      </c>
      <c r="R76" s="204">
        <v>6</v>
      </c>
      <c r="S76" s="205">
        <v>40</v>
      </c>
      <c r="T76" s="206">
        <v>480</v>
      </c>
    </row>
    <row r="77" spans="1:20">
      <c r="A77" s="212" t="s">
        <v>119</v>
      </c>
      <c r="B77" s="212"/>
      <c r="C77" s="212"/>
      <c r="D77" s="215"/>
      <c r="E77" s="213"/>
      <c r="F77" s="212"/>
      <c r="G77" s="212"/>
      <c r="H77" s="214">
        <v>4200</v>
      </c>
      <c r="I77" s="213"/>
      <c r="J77" s="212"/>
      <c r="K77" s="212"/>
      <c r="L77" s="214">
        <v>3200</v>
      </c>
      <c r="M77" s="213"/>
      <c r="N77" s="212"/>
      <c r="O77" s="212"/>
      <c r="P77" s="214">
        <v>3840</v>
      </c>
      <c r="Q77" s="213"/>
      <c r="R77" s="212"/>
      <c r="S77" s="212"/>
      <c r="T77" s="214">
        <v>3840</v>
      </c>
    </row>
    <row r="78" spans="1:20">
      <c r="A78" s="202"/>
      <c r="B78" s="202"/>
      <c r="C78" s="202"/>
      <c r="D78" s="202"/>
      <c r="E78" s="203"/>
      <c r="F78" s="204"/>
      <c r="G78" s="204"/>
      <c r="H78" s="206"/>
      <c r="I78" s="203"/>
      <c r="J78" s="204"/>
      <c r="K78" s="204"/>
      <c r="L78" s="206"/>
      <c r="M78" s="203"/>
      <c r="N78" s="204"/>
      <c r="O78" s="204"/>
      <c r="P78" s="206"/>
      <c r="Q78" s="203"/>
      <c r="R78" s="204"/>
      <c r="S78" s="204"/>
      <c r="T78" s="206"/>
    </row>
    <row r="79" spans="1:20">
      <c r="A79" s="202" t="s">
        <v>120</v>
      </c>
      <c r="B79" s="202"/>
      <c r="C79" s="202"/>
      <c r="D79" s="202"/>
      <c r="E79" s="203"/>
      <c r="F79" s="204"/>
      <c r="G79" s="204"/>
      <c r="H79" s="206"/>
      <c r="I79" s="203"/>
      <c r="J79" s="204"/>
      <c r="K79" s="204"/>
      <c r="L79" s="206"/>
      <c r="M79" s="203"/>
      <c r="N79" s="204"/>
      <c r="O79" s="204"/>
      <c r="P79" s="206"/>
      <c r="Q79" s="203"/>
      <c r="R79" s="204"/>
      <c r="S79" s="204"/>
      <c r="T79" s="206"/>
    </row>
    <row r="80" spans="1:20">
      <c r="A80" s="202" t="s">
        <v>121</v>
      </c>
      <c r="B80" s="202" t="s">
        <v>107</v>
      </c>
      <c r="C80" s="202">
        <v>150</v>
      </c>
      <c r="D80" s="202"/>
      <c r="E80" s="211">
        <v>1</v>
      </c>
      <c r="F80" s="204">
        <v>5</v>
      </c>
      <c r="G80" s="205">
        <v>150</v>
      </c>
      <c r="H80" s="206">
        <v>750</v>
      </c>
      <c r="I80" s="211">
        <v>1</v>
      </c>
      <c r="J80" s="204">
        <v>5</v>
      </c>
      <c r="K80" s="205">
        <v>150</v>
      </c>
      <c r="L80" s="206">
        <v>750</v>
      </c>
      <c r="M80" s="211">
        <v>1</v>
      </c>
      <c r="N80" s="204">
        <v>6</v>
      </c>
      <c r="O80" s="205">
        <v>150</v>
      </c>
      <c r="P80" s="206">
        <v>900</v>
      </c>
      <c r="Q80" s="211">
        <v>1</v>
      </c>
      <c r="R80" s="204">
        <v>6</v>
      </c>
      <c r="S80" s="205">
        <v>150</v>
      </c>
      <c r="T80" s="206">
        <v>900</v>
      </c>
    </row>
    <row r="81" spans="1:25">
      <c r="A81" s="202" t="s">
        <v>122</v>
      </c>
      <c r="B81" s="202" t="s">
        <v>107</v>
      </c>
      <c r="C81" s="202">
        <v>50</v>
      </c>
      <c r="D81" s="202"/>
      <c r="E81" s="211">
        <v>1</v>
      </c>
      <c r="F81" s="204">
        <v>5</v>
      </c>
      <c r="G81" s="205">
        <v>50</v>
      </c>
      <c r="H81" s="206">
        <v>250</v>
      </c>
      <c r="I81" s="211">
        <v>1</v>
      </c>
      <c r="J81" s="204">
        <v>5</v>
      </c>
      <c r="K81" s="205">
        <v>50</v>
      </c>
      <c r="L81" s="206">
        <v>250</v>
      </c>
      <c r="M81" s="211">
        <v>1</v>
      </c>
      <c r="N81" s="204">
        <v>6</v>
      </c>
      <c r="O81" s="205">
        <v>50</v>
      </c>
      <c r="P81" s="206">
        <v>300</v>
      </c>
      <c r="Q81" s="211">
        <v>1</v>
      </c>
      <c r="R81" s="204">
        <v>6</v>
      </c>
      <c r="S81" s="205">
        <v>50</v>
      </c>
      <c r="T81" s="206">
        <v>300</v>
      </c>
    </row>
    <row r="82" spans="1:25">
      <c r="A82" s="202" t="s">
        <v>123</v>
      </c>
      <c r="B82" s="202" t="s">
        <v>105</v>
      </c>
      <c r="C82" s="202">
        <v>500</v>
      </c>
      <c r="D82" s="202"/>
      <c r="E82" s="203">
        <v>3</v>
      </c>
      <c r="F82" s="205">
        <v>1</v>
      </c>
      <c r="G82" s="205">
        <v>500</v>
      </c>
      <c r="H82" s="206">
        <v>1500</v>
      </c>
      <c r="I82" s="203">
        <v>4</v>
      </c>
      <c r="J82" s="205">
        <v>1</v>
      </c>
      <c r="K82" s="205">
        <v>500</v>
      </c>
      <c r="L82" s="206">
        <v>2000</v>
      </c>
      <c r="M82" s="203">
        <v>4</v>
      </c>
      <c r="N82" s="205">
        <v>1</v>
      </c>
      <c r="O82" s="205">
        <v>500</v>
      </c>
      <c r="P82" s="206">
        <v>2000</v>
      </c>
      <c r="Q82" s="203">
        <v>4</v>
      </c>
      <c r="R82" s="205">
        <v>1</v>
      </c>
      <c r="S82" s="205">
        <v>500</v>
      </c>
      <c r="T82" s="206">
        <v>2000</v>
      </c>
    </row>
    <row r="83" spans="1:25">
      <c r="A83" s="202" t="s">
        <v>124</v>
      </c>
      <c r="B83" s="202" t="s">
        <v>125</v>
      </c>
      <c r="C83" s="202">
        <v>500</v>
      </c>
      <c r="D83" s="202"/>
      <c r="E83" s="211">
        <v>1</v>
      </c>
      <c r="F83" s="205">
        <v>1</v>
      </c>
      <c r="G83" s="205">
        <v>500</v>
      </c>
      <c r="H83" s="206">
        <v>500</v>
      </c>
      <c r="I83" s="211">
        <v>1</v>
      </c>
      <c r="J83" s="205">
        <v>1</v>
      </c>
      <c r="K83" s="205">
        <v>500</v>
      </c>
      <c r="L83" s="206">
        <v>500</v>
      </c>
      <c r="M83" s="211">
        <v>1</v>
      </c>
      <c r="N83" s="205">
        <v>1</v>
      </c>
      <c r="O83" s="205">
        <v>500</v>
      </c>
      <c r="P83" s="206">
        <v>500</v>
      </c>
      <c r="Q83" s="211">
        <v>1</v>
      </c>
      <c r="R83" s="205">
        <v>1</v>
      </c>
      <c r="S83" s="205">
        <v>500</v>
      </c>
      <c r="T83" s="206">
        <v>500</v>
      </c>
    </row>
    <row r="84" spans="1:25">
      <c r="A84" s="202" t="s">
        <v>126</v>
      </c>
      <c r="B84" s="202" t="s">
        <v>125</v>
      </c>
      <c r="C84" s="202">
        <v>300</v>
      </c>
      <c r="D84" s="202"/>
      <c r="E84" s="211">
        <v>1</v>
      </c>
      <c r="F84" s="205">
        <v>1</v>
      </c>
      <c r="G84" s="205">
        <v>300</v>
      </c>
      <c r="H84" s="206">
        <v>300</v>
      </c>
      <c r="I84" s="211">
        <v>1</v>
      </c>
      <c r="J84" s="205">
        <v>1</v>
      </c>
      <c r="K84" s="205">
        <v>300</v>
      </c>
      <c r="L84" s="206">
        <v>300</v>
      </c>
      <c r="M84" s="211">
        <v>1</v>
      </c>
      <c r="N84" s="205">
        <v>1</v>
      </c>
      <c r="O84" s="205">
        <v>300</v>
      </c>
      <c r="P84" s="206">
        <v>300</v>
      </c>
      <c r="Q84" s="211">
        <v>1</v>
      </c>
      <c r="R84" s="205">
        <v>1</v>
      </c>
      <c r="S84" s="205">
        <v>300</v>
      </c>
      <c r="T84" s="206">
        <v>300</v>
      </c>
    </row>
    <row r="85" spans="1:25">
      <c r="A85" s="202" t="s">
        <v>127</v>
      </c>
      <c r="B85" s="202" t="s">
        <v>107</v>
      </c>
      <c r="C85" s="202">
        <v>75</v>
      </c>
      <c r="D85" s="202"/>
      <c r="E85" s="211">
        <v>1</v>
      </c>
      <c r="F85" s="204">
        <v>5</v>
      </c>
      <c r="G85" s="205">
        <v>75</v>
      </c>
      <c r="H85" s="206">
        <v>375</v>
      </c>
      <c r="I85" s="211">
        <v>1</v>
      </c>
      <c r="J85" s="204">
        <v>5</v>
      </c>
      <c r="K85" s="205">
        <v>75</v>
      </c>
      <c r="L85" s="206">
        <v>375</v>
      </c>
      <c r="M85" s="211">
        <v>1</v>
      </c>
      <c r="N85" s="204">
        <v>6</v>
      </c>
      <c r="O85" s="205">
        <v>75</v>
      </c>
      <c r="P85" s="206">
        <v>450</v>
      </c>
      <c r="Q85" s="211">
        <v>1</v>
      </c>
      <c r="R85" s="204">
        <v>6</v>
      </c>
      <c r="S85" s="205">
        <v>75</v>
      </c>
      <c r="T85" s="206">
        <v>450</v>
      </c>
    </row>
    <row r="86" spans="1:25">
      <c r="A86" s="202" t="s">
        <v>128</v>
      </c>
      <c r="B86" s="202" t="s">
        <v>107</v>
      </c>
      <c r="C86" s="202">
        <v>50</v>
      </c>
      <c r="D86" s="202"/>
      <c r="E86" s="211">
        <v>1</v>
      </c>
      <c r="F86" s="204">
        <v>5</v>
      </c>
      <c r="G86" s="205">
        <v>50</v>
      </c>
      <c r="H86" s="206">
        <v>250</v>
      </c>
      <c r="I86" s="211">
        <v>1</v>
      </c>
      <c r="J86" s="204">
        <v>5</v>
      </c>
      <c r="K86" s="205">
        <v>50</v>
      </c>
      <c r="L86" s="206">
        <v>250</v>
      </c>
      <c r="M86" s="211">
        <v>1</v>
      </c>
      <c r="N86" s="204">
        <v>6</v>
      </c>
      <c r="O86" s="205">
        <v>50</v>
      </c>
      <c r="P86" s="206">
        <v>300</v>
      </c>
      <c r="Q86" s="211">
        <v>1</v>
      </c>
      <c r="R86" s="204">
        <v>6</v>
      </c>
      <c r="S86" s="205">
        <v>50</v>
      </c>
      <c r="T86" s="206">
        <v>300</v>
      </c>
    </row>
    <row r="87" spans="1:25">
      <c r="A87" s="212" t="s">
        <v>129</v>
      </c>
      <c r="B87" s="212"/>
      <c r="C87" s="212"/>
      <c r="D87" s="215"/>
      <c r="E87" s="213"/>
      <c r="F87" s="212"/>
      <c r="G87" s="212"/>
      <c r="H87" s="214">
        <v>3925</v>
      </c>
      <c r="I87" s="213"/>
      <c r="J87" s="212"/>
      <c r="K87" s="212"/>
      <c r="L87" s="214">
        <v>4425</v>
      </c>
      <c r="M87" s="213"/>
      <c r="N87" s="212"/>
      <c r="O87" s="212"/>
      <c r="P87" s="214">
        <v>4750</v>
      </c>
      <c r="Q87" s="213"/>
      <c r="R87" s="212"/>
      <c r="S87" s="212"/>
      <c r="T87" s="214">
        <v>4750</v>
      </c>
    </row>
    <row r="88" spans="1:25">
      <c r="A88" s="202"/>
      <c r="B88" s="202"/>
      <c r="C88" s="202"/>
      <c r="D88" s="202"/>
      <c r="E88" s="203"/>
      <c r="F88" s="204"/>
      <c r="G88" s="204"/>
      <c r="H88" s="206"/>
      <c r="I88" s="203"/>
      <c r="J88" s="204"/>
      <c r="K88" s="204"/>
      <c r="L88" s="206"/>
      <c r="M88" s="203"/>
      <c r="N88" s="204"/>
      <c r="O88" s="204"/>
      <c r="P88" s="206"/>
      <c r="Q88" s="203"/>
      <c r="R88" s="204"/>
      <c r="S88" s="204"/>
      <c r="T88" s="206"/>
    </row>
    <row r="89" spans="1:25">
      <c r="A89" s="216" t="s">
        <v>140</v>
      </c>
      <c r="B89" s="216"/>
      <c r="C89" s="216"/>
      <c r="D89" s="216"/>
      <c r="E89" s="217"/>
      <c r="F89" s="216"/>
      <c r="G89" s="216"/>
      <c r="H89" s="218">
        <v>12625</v>
      </c>
      <c r="I89" s="217"/>
      <c r="J89" s="216"/>
      <c r="K89" s="216"/>
      <c r="L89" s="218">
        <v>12465</v>
      </c>
      <c r="M89" s="217"/>
      <c r="N89" s="216"/>
      <c r="O89" s="216"/>
      <c r="P89" s="218">
        <v>14530</v>
      </c>
      <c r="Q89" s="217"/>
      <c r="R89" s="216"/>
      <c r="S89" s="216"/>
      <c r="T89" s="218">
        <v>14530</v>
      </c>
    </row>
    <row r="90" spans="1:25">
      <c r="A90" s="202"/>
      <c r="B90" s="202"/>
      <c r="C90" s="202"/>
      <c r="D90" s="202"/>
      <c r="E90" s="203"/>
      <c r="F90" s="204"/>
      <c r="G90" s="204"/>
      <c r="H90" s="206"/>
      <c r="I90" s="203"/>
      <c r="J90" s="204"/>
      <c r="K90" s="204"/>
      <c r="L90" s="206"/>
      <c r="M90" s="203"/>
      <c r="N90" s="204"/>
      <c r="O90" s="204"/>
      <c r="P90" s="206"/>
      <c r="Q90" s="203"/>
      <c r="R90" s="204"/>
      <c r="S90" s="204"/>
      <c r="T90" s="206"/>
    </row>
    <row r="91" spans="1:25">
      <c r="A91" s="216" t="s">
        <v>131</v>
      </c>
      <c r="B91" s="216" t="s">
        <v>105</v>
      </c>
      <c r="C91" s="216"/>
      <c r="D91" s="216"/>
      <c r="E91" s="217"/>
      <c r="F91" s="216"/>
      <c r="G91" s="216"/>
      <c r="H91" s="218">
        <v>3</v>
      </c>
      <c r="I91" s="217"/>
      <c r="J91" s="216"/>
      <c r="K91" s="216"/>
      <c r="L91" s="218">
        <v>4</v>
      </c>
      <c r="M91" s="217"/>
      <c r="N91" s="216"/>
      <c r="O91" s="216"/>
      <c r="P91" s="218">
        <v>4</v>
      </c>
      <c r="Q91" s="217"/>
      <c r="R91" s="216"/>
      <c r="S91" s="216"/>
      <c r="T91" s="218">
        <v>4</v>
      </c>
    </row>
    <row r="92" spans="1:25" ht="15.75" thickBot="1">
      <c r="A92" s="221" t="s">
        <v>132</v>
      </c>
      <c r="B92" s="221" t="s">
        <v>107</v>
      </c>
      <c r="C92" s="221"/>
      <c r="D92" s="221"/>
      <c r="E92" s="222"/>
      <c r="F92" s="223"/>
      <c r="G92" s="223"/>
      <c r="H92" s="224">
        <v>5</v>
      </c>
      <c r="I92" s="222"/>
      <c r="J92" s="223"/>
      <c r="K92" s="223"/>
      <c r="L92" s="224">
        <v>5</v>
      </c>
      <c r="M92" s="222"/>
      <c r="N92" s="223"/>
      <c r="O92" s="223"/>
      <c r="P92" s="224">
        <v>6</v>
      </c>
      <c r="Q92" s="222"/>
      <c r="R92" s="223"/>
      <c r="S92" s="223"/>
      <c r="T92" s="224">
        <v>6</v>
      </c>
    </row>
    <row r="93" spans="1:25">
      <c r="H93" s="226"/>
      <c r="L93" s="226"/>
      <c r="P93" s="226"/>
      <c r="T93" s="226"/>
    </row>
    <row r="94" spans="1:25">
      <c r="A94" s="227" t="s">
        <v>141</v>
      </c>
      <c r="B94" s="227"/>
      <c r="C94" s="227"/>
      <c r="D94" s="227"/>
      <c r="E94" s="227"/>
      <c r="F94" s="227"/>
      <c r="G94" s="227"/>
      <c r="H94" s="228">
        <v>32980</v>
      </c>
      <c r="I94" s="227"/>
      <c r="J94" s="227"/>
      <c r="K94" s="227"/>
      <c r="L94" s="228">
        <v>34275</v>
      </c>
      <c r="M94" s="227"/>
      <c r="N94" s="227"/>
      <c r="O94" s="227"/>
      <c r="P94" s="228">
        <v>43590</v>
      </c>
      <c r="Q94" s="227"/>
      <c r="R94" s="227"/>
      <c r="S94" s="227"/>
      <c r="T94" s="228">
        <v>43590</v>
      </c>
    </row>
    <row r="95" spans="1:25">
      <c r="T95" s="229">
        <v>154435</v>
      </c>
    </row>
    <row r="96" spans="1:25" ht="15" customHeight="1">
      <c r="A96" s="202" t="s">
        <v>134</v>
      </c>
      <c r="C96" s="198" t="s">
        <v>142</v>
      </c>
      <c r="H96" s="230">
        <v>0</v>
      </c>
      <c r="I96" s="230"/>
      <c r="J96" s="230"/>
      <c r="K96" s="230"/>
      <c r="L96" s="230">
        <v>0</v>
      </c>
      <c r="M96" s="230"/>
      <c r="N96" s="230"/>
      <c r="O96" s="230"/>
      <c r="P96" s="230">
        <v>0</v>
      </c>
      <c r="Q96" s="230"/>
      <c r="R96" s="230"/>
      <c r="S96" s="230"/>
      <c r="T96" s="230">
        <v>0</v>
      </c>
      <c r="V96" s="197"/>
      <c r="W96" s="197"/>
      <c r="X96" s="197"/>
      <c r="Y96" s="197"/>
    </row>
    <row r="97" spans="1:25" ht="15" customHeight="1">
      <c r="A97" s="202" t="s">
        <v>106</v>
      </c>
      <c r="C97" s="198" t="s">
        <v>142</v>
      </c>
      <c r="H97" s="230">
        <v>6000</v>
      </c>
      <c r="I97" s="230"/>
      <c r="J97" s="230"/>
      <c r="K97" s="230"/>
      <c r="L97" s="230">
        <v>7500</v>
      </c>
      <c r="M97" s="230"/>
      <c r="N97" s="230"/>
      <c r="O97" s="230"/>
      <c r="P97" s="230">
        <v>10800</v>
      </c>
      <c r="Q97" s="230"/>
      <c r="R97" s="230"/>
      <c r="S97" s="230"/>
      <c r="T97" s="230">
        <v>10800</v>
      </c>
      <c r="V97" s="197"/>
      <c r="W97" s="197"/>
      <c r="X97" s="197"/>
      <c r="Y97" s="197"/>
    </row>
    <row r="98" spans="1:25" ht="15" customHeight="1">
      <c r="A98" s="202" t="s">
        <v>109</v>
      </c>
      <c r="C98" s="198" t="s">
        <v>142</v>
      </c>
      <c r="H98" s="230">
        <v>1920</v>
      </c>
      <c r="I98" s="230"/>
      <c r="J98" s="230"/>
      <c r="K98" s="230"/>
      <c r="L98" s="230">
        <v>600</v>
      </c>
      <c r="M98" s="230"/>
      <c r="N98" s="230"/>
      <c r="O98" s="230"/>
      <c r="P98" s="230">
        <v>720</v>
      </c>
      <c r="Q98" s="230"/>
      <c r="R98" s="230"/>
      <c r="S98" s="230"/>
      <c r="T98" s="230">
        <v>720</v>
      </c>
      <c r="V98" s="197"/>
      <c r="W98" s="197"/>
      <c r="X98" s="197"/>
      <c r="Y98" s="197"/>
    </row>
    <row r="99" spans="1:25" ht="15" customHeight="1">
      <c r="A99" s="202" t="s">
        <v>29</v>
      </c>
      <c r="C99" s="198" t="s">
        <v>142</v>
      </c>
      <c r="H99" s="230">
        <v>1900</v>
      </c>
      <c r="I99" s="230"/>
      <c r="J99" s="230"/>
      <c r="K99" s="230"/>
      <c r="L99" s="230">
        <v>2500</v>
      </c>
      <c r="M99" s="230"/>
      <c r="N99" s="230"/>
      <c r="O99" s="230"/>
      <c r="P99" s="230">
        <v>3600</v>
      </c>
      <c r="Q99" s="230"/>
      <c r="R99" s="230"/>
      <c r="S99" s="230"/>
      <c r="T99" s="230">
        <v>3600</v>
      </c>
      <c r="V99" s="197"/>
      <c r="W99" s="197"/>
      <c r="X99" s="197"/>
      <c r="Y99" s="197"/>
    </row>
    <row r="100" spans="1:25" ht="15" customHeight="1">
      <c r="A100" s="202" t="s">
        <v>143</v>
      </c>
      <c r="C100" s="198" t="s">
        <v>144</v>
      </c>
      <c r="H100" s="230">
        <v>1650</v>
      </c>
      <c r="I100" s="230"/>
      <c r="J100" s="230"/>
      <c r="K100" s="230"/>
      <c r="L100" s="230">
        <v>1800</v>
      </c>
      <c r="M100" s="230"/>
      <c r="N100" s="230"/>
      <c r="O100" s="230"/>
      <c r="P100" s="230">
        <v>2700</v>
      </c>
      <c r="Q100" s="230"/>
      <c r="R100" s="230"/>
      <c r="S100" s="230"/>
      <c r="T100" s="230">
        <v>2700</v>
      </c>
      <c r="V100" s="197"/>
      <c r="W100" s="197"/>
      <c r="X100" s="197"/>
      <c r="Y100" s="197"/>
    </row>
    <row r="101" spans="1:25" ht="15" customHeight="1">
      <c r="A101" s="212" t="s">
        <v>112</v>
      </c>
      <c r="H101" s="226">
        <v>11470</v>
      </c>
      <c r="I101" s="230"/>
      <c r="J101" s="230"/>
      <c r="K101" s="230"/>
      <c r="L101" s="226">
        <v>12400</v>
      </c>
      <c r="M101" s="230"/>
      <c r="N101" s="230"/>
      <c r="O101" s="230"/>
      <c r="P101" s="226">
        <v>17820</v>
      </c>
      <c r="Q101" s="230"/>
      <c r="R101" s="230"/>
      <c r="S101" s="230"/>
      <c r="T101" s="226">
        <v>17820</v>
      </c>
      <c r="V101" s="197"/>
      <c r="W101" s="197"/>
      <c r="X101" s="197"/>
      <c r="Y101" s="197"/>
    </row>
    <row r="102" spans="1:25" ht="15" customHeight="1">
      <c r="A102" s="202"/>
      <c r="H102" s="226">
        <v>0</v>
      </c>
      <c r="I102" s="230"/>
      <c r="J102" s="230"/>
      <c r="K102" s="230"/>
      <c r="L102" s="226">
        <v>0</v>
      </c>
      <c r="M102" s="230"/>
      <c r="N102" s="230"/>
      <c r="O102" s="230"/>
      <c r="P102" s="226">
        <v>0</v>
      </c>
      <c r="Q102" s="230"/>
      <c r="R102" s="230"/>
      <c r="S102" s="230"/>
      <c r="T102" s="226">
        <v>0</v>
      </c>
      <c r="V102" s="197"/>
      <c r="W102" s="197"/>
      <c r="X102" s="197"/>
      <c r="Y102" s="197"/>
    </row>
    <row r="103" spans="1:25" ht="15" customHeight="1">
      <c r="A103" s="202" t="s">
        <v>113</v>
      </c>
      <c r="H103" s="226">
        <v>0</v>
      </c>
      <c r="I103" s="230"/>
      <c r="J103" s="230"/>
      <c r="K103" s="230"/>
      <c r="L103" s="226">
        <v>0</v>
      </c>
      <c r="M103" s="230"/>
      <c r="N103" s="230"/>
      <c r="O103" s="230"/>
      <c r="P103" s="226">
        <v>0</v>
      </c>
      <c r="Q103" s="230"/>
      <c r="R103" s="230"/>
      <c r="S103" s="230"/>
      <c r="T103" s="226">
        <v>0</v>
      </c>
      <c r="V103" s="197"/>
      <c r="W103" s="197"/>
      <c r="X103" s="197"/>
      <c r="Y103" s="197"/>
    </row>
    <row r="104" spans="1:25" ht="15" customHeight="1">
      <c r="A104" s="202" t="s">
        <v>114</v>
      </c>
      <c r="C104" s="198" t="s">
        <v>145</v>
      </c>
      <c r="H104" s="230">
        <v>2520</v>
      </c>
      <c r="I104" s="230"/>
      <c r="J104" s="230"/>
      <c r="K104" s="230"/>
      <c r="L104" s="230">
        <v>2700</v>
      </c>
      <c r="M104" s="230"/>
      <c r="N104" s="230"/>
      <c r="O104" s="230"/>
      <c r="P104" s="230">
        <v>3240</v>
      </c>
      <c r="Q104" s="230"/>
      <c r="R104" s="230"/>
      <c r="S104" s="230"/>
      <c r="T104" s="230">
        <v>3240</v>
      </c>
      <c r="V104" s="197"/>
      <c r="W104" s="197"/>
      <c r="X104" s="197"/>
      <c r="Y104" s="197"/>
    </row>
    <row r="105" spans="1:25" ht="15" customHeight="1">
      <c r="A105" s="202" t="s">
        <v>115</v>
      </c>
      <c r="C105" s="198" t="s">
        <v>145</v>
      </c>
      <c r="H105" s="230">
        <v>4560</v>
      </c>
      <c r="I105" s="230"/>
      <c r="J105" s="230"/>
      <c r="K105" s="230"/>
      <c r="L105" s="230">
        <v>3600</v>
      </c>
      <c r="M105" s="230"/>
      <c r="N105" s="230"/>
      <c r="O105" s="230"/>
      <c r="P105" s="230">
        <v>4320</v>
      </c>
      <c r="Q105" s="230"/>
      <c r="R105" s="230"/>
      <c r="S105" s="230"/>
      <c r="T105" s="230">
        <v>4320</v>
      </c>
      <c r="V105" s="197"/>
      <c r="W105" s="197"/>
      <c r="X105" s="197"/>
      <c r="Y105" s="197"/>
    </row>
    <row r="106" spans="1:25" ht="15" customHeight="1">
      <c r="A106" s="202" t="s">
        <v>116</v>
      </c>
      <c r="C106" s="198" t="s">
        <v>145</v>
      </c>
      <c r="H106" s="230">
        <v>840</v>
      </c>
      <c r="I106" s="230"/>
      <c r="J106" s="230"/>
      <c r="K106" s="230"/>
      <c r="L106" s="230">
        <v>900</v>
      </c>
      <c r="M106" s="230"/>
      <c r="N106" s="230"/>
      <c r="O106" s="230"/>
      <c r="P106" s="230">
        <v>1079.9999999999998</v>
      </c>
      <c r="Q106" s="230"/>
      <c r="R106" s="230"/>
      <c r="S106" s="230"/>
      <c r="T106" s="230">
        <v>1079.9999999999998</v>
      </c>
      <c r="V106" s="197"/>
      <c r="W106" s="197"/>
      <c r="X106" s="197"/>
      <c r="Y106" s="197"/>
    </row>
    <row r="107" spans="1:25" ht="15" customHeight="1">
      <c r="A107" s="202" t="s">
        <v>117</v>
      </c>
      <c r="C107" s="198" t="s">
        <v>145</v>
      </c>
      <c r="H107" s="230">
        <v>1120</v>
      </c>
      <c r="I107" s="230"/>
      <c r="J107" s="230"/>
      <c r="K107" s="230"/>
      <c r="L107" s="230">
        <v>1200</v>
      </c>
      <c r="M107" s="230"/>
      <c r="N107" s="230"/>
      <c r="O107" s="230"/>
      <c r="P107" s="230">
        <v>1440</v>
      </c>
      <c r="Q107" s="230"/>
      <c r="R107" s="230"/>
      <c r="S107" s="230"/>
      <c r="T107" s="230">
        <v>1440</v>
      </c>
      <c r="V107" s="197"/>
      <c r="W107" s="197"/>
      <c r="X107" s="197"/>
      <c r="Y107" s="197"/>
    </row>
    <row r="108" spans="1:25" ht="15" customHeight="1">
      <c r="A108" s="202" t="s">
        <v>118</v>
      </c>
      <c r="C108" s="198" t="s">
        <v>145</v>
      </c>
      <c r="H108" s="230">
        <v>1520</v>
      </c>
      <c r="I108" s="230"/>
      <c r="J108" s="230"/>
      <c r="K108" s="230"/>
      <c r="L108" s="230">
        <v>1200</v>
      </c>
      <c r="M108" s="230"/>
      <c r="N108" s="230"/>
      <c r="O108" s="230"/>
      <c r="P108" s="230">
        <v>1440</v>
      </c>
      <c r="Q108" s="230"/>
      <c r="R108" s="230"/>
      <c r="S108" s="230"/>
      <c r="T108" s="230">
        <v>1440</v>
      </c>
      <c r="V108" s="197"/>
      <c r="W108" s="197"/>
      <c r="X108" s="197"/>
      <c r="Y108" s="197"/>
    </row>
    <row r="109" spans="1:25" ht="15" customHeight="1">
      <c r="A109" s="212" t="s">
        <v>119</v>
      </c>
      <c r="H109" s="226">
        <v>10560</v>
      </c>
      <c r="I109" s="230"/>
      <c r="J109" s="230"/>
      <c r="K109" s="230"/>
      <c r="L109" s="226">
        <v>9600</v>
      </c>
      <c r="M109" s="230"/>
      <c r="N109" s="230"/>
      <c r="O109" s="230"/>
      <c r="P109" s="226">
        <v>11520</v>
      </c>
      <c r="Q109" s="230"/>
      <c r="R109" s="230"/>
      <c r="S109" s="230"/>
      <c r="T109" s="226">
        <v>11520</v>
      </c>
      <c r="V109" s="197"/>
      <c r="W109" s="197"/>
      <c r="X109" s="197"/>
      <c r="Y109" s="197"/>
    </row>
    <row r="110" spans="1:25" ht="15" customHeight="1">
      <c r="A110" s="202"/>
      <c r="H110" s="226">
        <v>0</v>
      </c>
      <c r="I110" s="230"/>
      <c r="J110" s="230"/>
      <c r="K110" s="230"/>
      <c r="L110" s="226">
        <v>0</v>
      </c>
      <c r="M110" s="230"/>
      <c r="N110" s="230"/>
      <c r="O110" s="230"/>
      <c r="P110" s="226">
        <v>0</v>
      </c>
      <c r="Q110" s="230"/>
      <c r="R110" s="230"/>
      <c r="S110" s="230"/>
      <c r="T110" s="226">
        <v>0</v>
      </c>
      <c r="V110" s="197"/>
      <c r="W110" s="197"/>
      <c r="X110" s="197"/>
      <c r="Y110" s="197"/>
    </row>
    <row r="111" spans="1:25" ht="15" customHeight="1">
      <c r="A111" s="202" t="s">
        <v>120</v>
      </c>
      <c r="H111" s="226">
        <v>0</v>
      </c>
      <c r="I111" s="230"/>
      <c r="J111" s="230"/>
      <c r="K111" s="230"/>
      <c r="L111" s="226">
        <v>0</v>
      </c>
      <c r="M111" s="230"/>
      <c r="N111" s="230"/>
      <c r="O111" s="230"/>
      <c r="P111" s="226">
        <v>0</v>
      </c>
      <c r="Q111" s="230"/>
      <c r="R111" s="230"/>
      <c r="S111" s="230"/>
      <c r="T111" s="226">
        <v>0</v>
      </c>
      <c r="V111" s="197"/>
      <c r="W111" s="197"/>
      <c r="X111" s="197"/>
      <c r="Y111" s="197"/>
    </row>
    <row r="112" spans="1:25" ht="15" customHeight="1">
      <c r="A112" s="202" t="s">
        <v>121</v>
      </c>
      <c r="H112" s="230">
        <v>2100</v>
      </c>
      <c r="I112" s="230"/>
      <c r="J112" s="230"/>
      <c r="K112" s="230"/>
      <c r="L112" s="230">
        <v>2250</v>
      </c>
      <c r="M112" s="230"/>
      <c r="N112" s="230"/>
      <c r="O112" s="230"/>
      <c r="P112" s="230">
        <v>2700</v>
      </c>
      <c r="Q112" s="230"/>
      <c r="R112" s="230"/>
      <c r="S112" s="230"/>
      <c r="T112" s="230">
        <v>2700</v>
      </c>
      <c r="V112" s="197"/>
      <c r="W112" s="197"/>
      <c r="X112" s="197"/>
      <c r="Y112" s="197"/>
    </row>
    <row r="113" spans="1:25" ht="15" customHeight="1">
      <c r="A113" s="202" t="s">
        <v>122</v>
      </c>
      <c r="H113" s="230">
        <v>700</v>
      </c>
      <c r="I113" s="230"/>
      <c r="J113" s="230"/>
      <c r="K113" s="230"/>
      <c r="L113" s="230">
        <v>750</v>
      </c>
      <c r="M113" s="230"/>
      <c r="N113" s="230"/>
      <c r="O113" s="230"/>
      <c r="P113" s="230">
        <v>900</v>
      </c>
      <c r="Q113" s="230"/>
      <c r="R113" s="230"/>
      <c r="S113" s="230"/>
      <c r="T113" s="230">
        <v>900</v>
      </c>
      <c r="V113" s="197"/>
      <c r="W113" s="197"/>
      <c r="X113" s="197"/>
      <c r="Y113" s="197"/>
    </row>
    <row r="114" spans="1:25" ht="15" customHeight="1">
      <c r="A114" s="202" t="s">
        <v>123</v>
      </c>
      <c r="C114" s="198" t="s">
        <v>146</v>
      </c>
      <c r="H114" s="230">
        <v>4000</v>
      </c>
      <c r="I114" s="230"/>
      <c r="J114" s="230"/>
      <c r="K114" s="230"/>
      <c r="L114" s="230">
        <v>5000</v>
      </c>
      <c r="M114" s="230"/>
      <c r="N114" s="230"/>
      <c r="O114" s="230"/>
      <c r="P114" s="230">
        <v>6000</v>
      </c>
      <c r="Q114" s="230"/>
      <c r="R114" s="230"/>
      <c r="S114" s="230"/>
      <c r="T114" s="230">
        <v>6000</v>
      </c>
      <c r="V114" s="197"/>
      <c r="W114" s="197"/>
      <c r="X114" s="197"/>
      <c r="Y114" s="197"/>
    </row>
    <row r="115" spans="1:25" ht="15" customHeight="1">
      <c r="A115" s="202" t="s">
        <v>124</v>
      </c>
      <c r="C115" s="198" t="s">
        <v>147</v>
      </c>
      <c r="H115" s="230">
        <v>1500</v>
      </c>
      <c r="I115" s="230"/>
      <c r="J115" s="230"/>
      <c r="K115" s="230"/>
      <c r="L115" s="230">
        <v>1500</v>
      </c>
      <c r="M115" s="230"/>
      <c r="N115" s="230"/>
      <c r="O115" s="230"/>
      <c r="P115" s="230">
        <v>1500</v>
      </c>
      <c r="Q115" s="230"/>
      <c r="R115" s="230"/>
      <c r="S115" s="230"/>
      <c r="T115" s="230">
        <v>1500</v>
      </c>
      <c r="V115" s="197"/>
      <c r="W115" s="197"/>
      <c r="X115" s="197"/>
      <c r="Y115" s="197"/>
    </row>
    <row r="116" spans="1:25" ht="15" customHeight="1">
      <c r="A116" s="202" t="s">
        <v>126</v>
      </c>
      <c r="C116" s="198" t="s">
        <v>146</v>
      </c>
      <c r="H116" s="230">
        <v>900</v>
      </c>
      <c r="I116" s="230"/>
      <c r="J116" s="230"/>
      <c r="K116" s="230"/>
      <c r="L116" s="230">
        <v>900</v>
      </c>
      <c r="M116" s="230"/>
      <c r="N116" s="230"/>
      <c r="O116" s="230"/>
      <c r="P116" s="230">
        <v>900</v>
      </c>
      <c r="Q116" s="230"/>
      <c r="R116" s="230"/>
      <c r="S116" s="230"/>
      <c r="T116" s="230">
        <v>900</v>
      </c>
      <c r="V116" s="197"/>
      <c r="W116" s="197"/>
      <c r="X116" s="197"/>
      <c r="Y116" s="197"/>
    </row>
    <row r="117" spans="1:25" ht="15" customHeight="1">
      <c r="A117" s="202" t="s">
        <v>127</v>
      </c>
      <c r="C117" s="198" t="s">
        <v>146</v>
      </c>
      <c r="H117" s="230">
        <v>1050</v>
      </c>
      <c r="I117" s="230"/>
      <c r="J117" s="230"/>
      <c r="K117" s="230"/>
      <c r="L117" s="230">
        <v>1125</v>
      </c>
      <c r="M117" s="230"/>
      <c r="N117" s="230"/>
      <c r="O117" s="230"/>
      <c r="P117" s="230">
        <v>1350</v>
      </c>
      <c r="Q117" s="230"/>
      <c r="R117" s="230"/>
      <c r="S117" s="230"/>
      <c r="T117" s="230">
        <v>1350</v>
      </c>
      <c r="V117" s="197"/>
      <c r="W117" s="197"/>
      <c r="X117" s="197"/>
      <c r="Y117" s="197"/>
    </row>
    <row r="118" spans="1:25" ht="15" customHeight="1">
      <c r="A118" s="202" t="s">
        <v>128</v>
      </c>
      <c r="C118" s="198" t="s">
        <v>146</v>
      </c>
      <c r="H118" s="230">
        <v>700</v>
      </c>
      <c r="I118" s="230"/>
      <c r="J118" s="230"/>
      <c r="K118" s="230"/>
      <c r="L118" s="230">
        <v>750</v>
      </c>
      <c r="M118" s="230"/>
      <c r="N118" s="230"/>
      <c r="O118" s="230"/>
      <c r="P118" s="230">
        <v>900</v>
      </c>
      <c r="Q118" s="230"/>
      <c r="R118" s="230"/>
      <c r="S118" s="230"/>
      <c r="T118" s="230">
        <v>900</v>
      </c>
      <c r="V118" s="197"/>
      <c r="W118" s="197"/>
      <c r="X118" s="197"/>
      <c r="Y118" s="197"/>
    </row>
    <row r="119" spans="1:25" ht="15" customHeight="1">
      <c r="H119" s="226"/>
      <c r="I119" s="230"/>
      <c r="J119" s="230"/>
      <c r="K119" s="230"/>
      <c r="L119" s="226"/>
      <c r="M119" s="230"/>
      <c r="N119" s="230"/>
      <c r="O119" s="230"/>
      <c r="P119" s="226"/>
      <c r="Q119" s="230"/>
      <c r="R119" s="230"/>
      <c r="S119" s="230"/>
      <c r="T119" s="226"/>
      <c r="V119" s="197"/>
      <c r="W119" s="197"/>
      <c r="X119" s="197"/>
      <c r="Y119" s="197"/>
    </row>
    <row r="120" spans="1:25" ht="15" customHeight="1">
      <c r="H120" s="226">
        <v>32980</v>
      </c>
      <c r="I120" s="230"/>
      <c r="J120" s="230"/>
      <c r="K120" s="230"/>
      <c r="L120" s="226">
        <v>34275</v>
      </c>
      <c r="M120" s="230"/>
      <c r="N120" s="230"/>
      <c r="O120" s="230"/>
      <c r="P120" s="226">
        <v>43590</v>
      </c>
      <c r="Q120" s="230"/>
      <c r="R120" s="230"/>
      <c r="S120" s="230"/>
      <c r="T120" s="226">
        <v>43590</v>
      </c>
      <c r="V120" s="197"/>
      <c r="W120" s="197"/>
      <c r="X120" s="197"/>
      <c r="Y120" s="197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sqref="A1:XFD1048576"/>
    </sheetView>
  </sheetViews>
  <sheetFormatPr defaultRowHeight="12.75"/>
  <cols>
    <col min="1" max="1" width="62.42578125" style="198" bestFit="1" customWidth="1"/>
    <col min="2" max="2" width="15.28515625" style="230" bestFit="1" customWidth="1"/>
    <col min="3" max="3" width="9.140625" style="198"/>
    <col min="4" max="4" width="34.7109375" style="198" bestFit="1" customWidth="1"/>
    <col min="5" max="5" width="19.140625" style="198" bestFit="1" customWidth="1"/>
    <col min="6" max="6" width="12.28515625" style="198" bestFit="1" customWidth="1"/>
    <col min="7" max="7" width="12.28515625" style="230" customWidth="1"/>
    <col min="8" max="8" width="15.140625" style="198" bestFit="1" customWidth="1"/>
    <col min="9" max="9" width="21.140625" style="230" bestFit="1" customWidth="1"/>
    <col min="10" max="16384" width="9.140625" style="198"/>
  </cols>
  <sheetData>
    <row r="1" spans="1:9" ht="15">
      <c r="A1" s="197" t="s">
        <v>148</v>
      </c>
    </row>
    <row r="2" spans="1:9" s="283" customFormat="1" ht="15">
      <c r="A2" s="281" t="s">
        <v>149</v>
      </c>
      <c r="B2" s="282"/>
      <c r="G2" s="282"/>
      <c r="I2" s="282"/>
    </row>
    <row r="4" spans="1:9" ht="15">
      <c r="A4" s="207" t="s">
        <v>150</v>
      </c>
      <c r="B4" s="284"/>
      <c r="D4" s="207" t="s">
        <v>151</v>
      </c>
      <c r="E4" s="285"/>
      <c r="F4" s="285"/>
      <c r="G4" s="284"/>
      <c r="H4" s="285"/>
      <c r="I4" s="284"/>
    </row>
    <row r="5" spans="1:9" ht="15">
      <c r="A5" s="285" t="s">
        <v>152</v>
      </c>
      <c r="B5" s="284">
        <f>B18</f>
        <v>15000</v>
      </c>
      <c r="D5" s="207" t="s">
        <v>153</v>
      </c>
      <c r="E5" s="285"/>
      <c r="F5" s="285"/>
      <c r="G5" s="284"/>
      <c r="H5" s="285"/>
      <c r="I5" s="284">
        <v>75000</v>
      </c>
    </row>
    <row r="6" spans="1:9" ht="15">
      <c r="A6" s="285" t="s">
        <v>154</v>
      </c>
      <c r="B6" s="284">
        <f>B26</f>
        <v>160770</v>
      </c>
      <c r="D6" s="207" t="s">
        <v>155</v>
      </c>
      <c r="E6" s="285"/>
      <c r="F6" s="285"/>
      <c r="G6" s="284"/>
      <c r="H6" s="285"/>
      <c r="I6" s="284">
        <v>0</v>
      </c>
    </row>
    <row r="7" spans="1:9" ht="15">
      <c r="A7" s="285" t="s">
        <v>156</v>
      </c>
      <c r="B7" s="284">
        <f>B33</f>
        <v>154435</v>
      </c>
      <c r="D7" s="207" t="s">
        <v>157</v>
      </c>
      <c r="E7" s="285"/>
      <c r="F7" s="285"/>
      <c r="G7" s="284"/>
      <c r="H7" s="285"/>
      <c r="I7" s="284">
        <v>0</v>
      </c>
    </row>
    <row r="8" spans="1:9" ht="15">
      <c r="A8" s="285" t="s">
        <v>158</v>
      </c>
      <c r="B8" s="284">
        <f>B43</f>
        <v>59250</v>
      </c>
      <c r="D8" s="207" t="s">
        <v>159</v>
      </c>
      <c r="E8" s="285"/>
      <c r="F8" s="285"/>
      <c r="G8" s="284"/>
      <c r="H8" s="285"/>
      <c r="I8" s="284">
        <v>269000</v>
      </c>
    </row>
    <row r="9" spans="1:9" ht="15">
      <c r="A9" s="285" t="s">
        <v>160</v>
      </c>
      <c r="B9" s="284">
        <f>(B6*0.03)</f>
        <v>4823.0999999999995</v>
      </c>
      <c r="D9" s="207" t="s">
        <v>161</v>
      </c>
      <c r="E9" s="285"/>
      <c r="F9" s="285"/>
      <c r="G9" s="284"/>
      <c r="H9" s="285"/>
      <c r="I9" s="284">
        <f>I26</f>
        <v>53148.333333333336</v>
      </c>
    </row>
    <row r="10" spans="1:9" ht="15.75" thickBot="1">
      <c r="A10" s="286" t="s">
        <v>162</v>
      </c>
      <c r="B10" s="287">
        <f>SUM(B5:B9)</f>
        <v>394278.1</v>
      </c>
      <c r="D10" s="286" t="s">
        <v>163</v>
      </c>
      <c r="E10" s="286"/>
      <c r="F10" s="286"/>
      <c r="G10" s="287"/>
      <c r="H10" s="286"/>
      <c r="I10" s="287">
        <f>SUM(I5:I9)</f>
        <v>397148.33333333331</v>
      </c>
    </row>
    <row r="11" spans="1:9" s="290" customFormat="1" ht="15.75" thickBot="1">
      <c r="A11" s="288" t="s">
        <v>164</v>
      </c>
      <c r="B11" s="289">
        <f>I10-B10</f>
        <v>2870.2333333333372</v>
      </c>
      <c r="D11" s="291" t="s">
        <v>165</v>
      </c>
      <c r="E11" s="292"/>
      <c r="F11" s="292"/>
      <c r="G11" s="293"/>
      <c r="H11" s="292"/>
      <c r="I11" s="294">
        <f>I8/I10</f>
        <v>0.67732878983083566</v>
      </c>
    </row>
    <row r="12" spans="1:9" s="290" customFormat="1" ht="15.75" thickBot="1">
      <c r="A12" s="288" t="s">
        <v>166</v>
      </c>
      <c r="B12" s="289">
        <f>B10-I9</f>
        <v>341129.76666666666</v>
      </c>
      <c r="D12" s="288"/>
      <c r="E12" s="292"/>
      <c r="F12" s="292"/>
      <c r="G12" s="293"/>
      <c r="H12" s="292"/>
      <c r="I12" s="295"/>
    </row>
    <row r="13" spans="1:9" s="290" customFormat="1" ht="15">
      <c r="A13" s="296"/>
      <c r="B13" s="297"/>
      <c r="D13" s="198"/>
      <c r="E13" s="198"/>
      <c r="F13" s="198"/>
      <c r="G13" s="230"/>
      <c r="H13" s="198"/>
      <c r="I13" s="230"/>
    </row>
    <row r="15" spans="1:9" ht="15">
      <c r="A15" s="298" t="s">
        <v>152</v>
      </c>
      <c r="B15" s="299"/>
    </row>
    <row r="16" spans="1:9" ht="15">
      <c r="A16" s="300" t="s">
        <v>167</v>
      </c>
      <c r="B16" s="301">
        <v>10000</v>
      </c>
      <c r="C16" s="198" t="s">
        <v>146</v>
      </c>
    </row>
    <row r="17" spans="1:14" ht="15">
      <c r="A17" s="300" t="s">
        <v>168</v>
      </c>
      <c r="B17" s="301">
        <v>5000</v>
      </c>
      <c r="C17" s="198" t="s">
        <v>146</v>
      </c>
    </row>
    <row r="18" spans="1:14" ht="15">
      <c r="A18" s="302" t="s">
        <v>169</v>
      </c>
      <c r="B18" s="303">
        <f>SUM(B16:B17)</f>
        <v>15000</v>
      </c>
      <c r="N18" s="198">
        <v>344190</v>
      </c>
    </row>
    <row r="19" spans="1:14">
      <c r="N19" s="304">
        <f>SUM(N18-B12)</f>
        <v>3060.2333333333372</v>
      </c>
    </row>
    <row r="20" spans="1:14" ht="15">
      <c r="A20" s="305" t="s">
        <v>170</v>
      </c>
      <c r="B20" s="306"/>
      <c r="D20" s="307" t="s">
        <v>171</v>
      </c>
      <c r="E20" s="308"/>
      <c r="F20" s="308"/>
      <c r="G20" s="309"/>
      <c r="H20" s="308"/>
      <c r="I20" s="309"/>
      <c r="N20" s="198">
        <v>22050</v>
      </c>
    </row>
    <row r="21" spans="1:14">
      <c r="A21" s="310" t="s">
        <v>172</v>
      </c>
      <c r="B21" s="306"/>
      <c r="D21" s="308" t="s">
        <v>173</v>
      </c>
      <c r="E21" s="308" t="s">
        <v>174</v>
      </c>
      <c r="F21" s="308"/>
      <c r="G21" s="309" t="s">
        <v>175</v>
      </c>
      <c r="H21" s="308" t="s">
        <v>176</v>
      </c>
      <c r="I21" s="309" t="s">
        <v>177</v>
      </c>
      <c r="N21" s="304">
        <f>SUM(N20+N19)</f>
        <v>25110.233333333337</v>
      </c>
    </row>
    <row r="22" spans="1:14">
      <c r="A22" s="310" t="s">
        <v>178</v>
      </c>
      <c r="B22" s="306">
        <f>'[5]Feb Festival Programme'!$C$53</f>
        <v>22050</v>
      </c>
      <c r="C22" s="198" t="s">
        <v>179</v>
      </c>
      <c r="D22" s="308" t="s">
        <v>178</v>
      </c>
      <c r="E22" s="308">
        <f>'[5]Feb Box Office Projection'!$B$37</f>
        <v>21</v>
      </c>
      <c r="F22" s="311"/>
      <c r="G22" s="309">
        <f>'[5]Feb Box Office Projection'!$G$37</f>
        <v>1990</v>
      </c>
      <c r="H22" s="308"/>
      <c r="I22" s="309">
        <f>'[5]Feb Box Office Projection'!$I$37</f>
        <v>7758.3333333333339</v>
      </c>
    </row>
    <row r="23" spans="1:14">
      <c r="A23" s="310" t="s">
        <v>180</v>
      </c>
      <c r="B23" s="306">
        <f>'[5]May Festival Programme'!$C$21</f>
        <v>40800</v>
      </c>
      <c r="C23" s="198" t="s">
        <v>179</v>
      </c>
      <c r="D23" s="308" t="s">
        <v>180</v>
      </c>
      <c r="E23" s="312">
        <f>'[5]May Box Office Projection'!$B$40</f>
        <v>24</v>
      </c>
      <c r="F23" s="311"/>
      <c r="G23" s="309">
        <f>'[5]May Box Office Projection'!$G$40</f>
        <v>3120</v>
      </c>
      <c r="H23" s="308"/>
      <c r="I23" s="309">
        <f>'[5]May Box Office Projection'!$I$40</f>
        <v>13350</v>
      </c>
    </row>
    <row r="24" spans="1:14">
      <c r="A24" s="310" t="s">
        <v>181</v>
      </c>
      <c r="B24" s="306">
        <f>B23*1.2</f>
        <v>48960</v>
      </c>
      <c r="C24" s="198" t="s">
        <v>179</v>
      </c>
      <c r="D24" s="308" t="s">
        <v>181</v>
      </c>
      <c r="E24" s="312">
        <f>E23*1.2</f>
        <v>28.799999999999997</v>
      </c>
      <c r="F24" s="311"/>
      <c r="G24" s="309">
        <f>G23*1.2</f>
        <v>3744</v>
      </c>
      <c r="H24" s="308"/>
      <c r="I24" s="309">
        <f>+I23*1.2</f>
        <v>16020</v>
      </c>
    </row>
    <row r="25" spans="1:14">
      <c r="A25" s="310" t="s">
        <v>182</v>
      </c>
      <c r="B25" s="306">
        <f>B23*1.2</f>
        <v>48960</v>
      </c>
      <c r="C25" s="198" t="s">
        <v>179</v>
      </c>
      <c r="D25" s="308" t="s">
        <v>182</v>
      </c>
      <c r="E25" s="312">
        <f>E23*1.2</f>
        <v>28.799999999999997</v>
      </c>
      <c r="F25" s="311"/>
      <c r="G25" s="309">
        <f>G23*1.2</f>
        <v>3744</v>
      </c>
      <c r="H25" s="308"/>
      <c r="I25" s="309">
        <f>I23*1.2</f>
        <v>16020</v>
      </c>
    </row>
    <row r="26" spans="1:14" ht="13.5" thickBot="1">
      <c r="A26" s="313" t="s">
        <v>183</v>
      </c>
      <c r="B26" s="314">
        <f>SUM(B22:B25)</f>
        <v>160770</v>
      </c>
      <c r="C26" s="290"/>
      <c r="D26" s="315" t="s">
        <v>184</v>
      </c>
      <c r="E26" s="315">
        <f>SUM(E22:E25)</f>
        <v>102.6</v>
      </c>
      <c r="F26" s="315"/>
      <c r="G26" s="316">
        <f>SUM(G22:G25)</f>
        <v>12598</v>
      </c>
      <c r="H26" s="315"/>
      <c r="I26" s="316">
        <f>SUM(I22:I25)</f>
        <v>53148.333333333336</v>
      </c>
      <c r="K26" s="290"/>
    </row>
    <row r="27" spans="1:14" s="290" customFormat="1">
      <c r="B27" s="317"/>
      <c r="G27" s="317"/>
      <c r="I27" s="317"/>
    </row>
    <row r="28" spans="1:14" s="290" customFormat="1" ht="15">
      <c r="A28" s="318" t="s">
        <v>185</v>
      </c>
      <c r="B28" s="319"/>
      <c r="G28" s="317"/>
      <c r="I28" s="317"/>
    </row>
    <row r="29" spans="1:14" s="290" customFormat="1">
      <c r="A29" s="202" t="s">
        <v>178</v>
      </c>
      <c r="B29" s="319">
        <f>'[6]Operations &amp; Overheads'!H94</f>
        <v>32980</v>
      </c>
      <c r="G29" s="317"/>
      <c r="I29" s="317"/>
    </row>
    <row r="30" spans="1:14" s="290" customFormat="1">
      <c r="A30" s="202" t="s">
        <v>180</v>
      </c>
      <c r="B30" s="319">
        <f>'[6]Operations &amp; Overheads'!L94</f>
        <v>34275</v>
      </c>
      <c r="G30" s="317"/>
      <c r="I30" s="317"/>
    </row>
    <row r="31" spans="1:14" s="290" customFormat="1">
      <c r="A31" s="202" t="s">
        <v>181</v>
      </c>
      <c r="B31" s="319">
        <f>'[6]Operations &amp; Overheads'!P94</f>
        <v>43590</v>
      </c>
      <c r="G31" s="317"/>
      <c r="I31" s="317"/>
    </row>
    <row r="32" spans="1:14" s="290" customFormat="1">
      <c r="A32" s="202" t="s">
        <v>182</v>
      </c>
      <c r="B32" s="319">
        <f>'[6]Operations &amp; Overheads'!T94</f>
        <v>43590</v>
      </c>
      <c r="C32" s="198"/>
      <c r="G32" s="317"/>
      <c r="I32" s="317"/>
      <c r="K32" s="198"/>
    </row>
    <row r="33" spans="1:3">
      <c r="A33" s="212" t="s">
        <v>183</v>
      </c>
      <c r="B33" s="320">
        <f>SUM(B29:B32)</f>
        <v>154435</v>
      </c>
    </row>
    <row r="35" spans="1:3" ht="15">
      <c r="A35" s="321" t="s">
        <v>186</v>
      </c>
      <c r="B35" s="322"/>
    </row>
    <row r="36" spans="1:3">
      <c r="A36" s="323" t="s">
        <v>187</v>
      </c>
      <c r="B36" s="324">
        <f>15*100</f>
        <v>1500</v>
      </c>
      <c r="C36" s="198" t="s">
        <v>144</v>
      </c>
    </row>
    <row r="37" spans="1:3">
      <c r="A37" s="323" t="s">
        <v>188</v>
      </c>
      <c r="B37" s="324">
        <f>350*24</f>
        <v>8400</v>
      </c>
      <c r="C37" s="198" t="s">
        <v>144</v>
      </c>
    </row>
    <row r="38" spans="1:3">
      <c r="A38" s="323" t="s">
        <v>189</v>
      </c>
      <c r="B38" s="324">
        <f>(18*(32000/12))*0.5</f>
        <v>24000</v>
      </c>
      <c r="C38" s="198" t="s">
        <v>190</v>
      </c>
    </row>
    <row r="39" spans="1:3">
      <c r="A39" s="323" t="s">
        <v>191</v>
      </c>
      <c r="B39" s="324">
        <f>((18*(25000/12))*0.5)</f>
        <v>18750</v>
      </c>
      <c r="C39" s="198" t="s">
        <v>190</v>
      </c>
    </row>
    <row r="40" spans="1:3">
      <c r="A40" s="323" t="s">
        <v>192</v>
      </c>
      <c r="B40" s="324">
        <f>3*2*20*20</f>
        <v>2400</v>
      </c>
      <c r="C40" s="198" t="s">
        <v>190</v>
      </c>
    </row>
    <row r="41" spans="1:3">
      <c r="A41" s="323" t="s">
        <v>193</v>
      </c>
      <c r="B41" s="324">
        <f>10*60*2</f>
        <v>1200</v>
      </c>
      <c r="C41" s="198" t="s">
        <v>194</v>
      </c>
    </row>
    <row r="42" spans="1:3">
      <c r="A42" s="323" t="s">
        <v>195</v>
      </c>
      <c r="B42" s="324">
        <f>3*1000</f>
        <v>3000</v>
      </c>
      <c r="C42" s="198" t="s">
        <v>196</v>
      </c>
    </row>
    <row r="43" spans="1:3" ht="15">
      <c r="A43" s="325" t="s">
        <v>197</v>
      </c>
      <c r="B43" s="326">
        <f>SUM(B36:B42)</f>
        <v>59250</v>
      </c>
    </row>
    <row r="58" spans="4:9">
      <c r="D58" s="327"/>
      <c r="E58" s="327"/>
      <c r="F58" s="327"/>
      <c r="G58" s="328"/>
      <c r="H58" s="327"/>
      <c r="I58" s="328"/>
    </row>
    <row r="59" spans="4:9">
      <c r="D59" s="327"/>
      <c r="E59" s="327"/>
      <c r="F59" s="327"/>
      <c r="G59" s="328"/>
      <c r="H59" s="327"/>
      <c r="I59" s="328"/>
    </row>
    <row r="60" spans="4:9" ht="15">
      <c r="D60" s="329"/>
      <c r="E60" s="329"/>
      <c r="F60" s="329"/>
      <c r="G60" s="330"/>
      <c r="H60" s="329"/>
      <c r="I60" s="330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E051A60-5E1A-41DC-BF22-1F5278D90B43}"/>
</file>

<file path=customXml/itemProps2.xml><?xml version="1.0" encoding="utf-8"?>
<ds:datastoreItem xmlns:ds="http://schemas.openxmlformats.org/officeDocument/2006/customXml" ds:itemID="{783CFD00-7BD2-4DA5-95E8-E463FAAAFA9E}"/>
</file>

<file path=customXml/itemProps3.xml><?xml version="1.0" encoding="utf-8"?>
<ds:datastoreItem xmlns:ds="http://schemas.openxmlformats.org/officeDocument/2006/customXml" ds:itemID="{C806B9BE-018C-4816-B3F3-E081B2637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Live Summary</vt:lpstr>
      <vt:lpstr>Feb</vt:lpstr>
      <vt:lpstr>May</vt:lpstr>
      <vt:lpstr>Oct</vt:lpstr>
      <vt:lpstr>Feb 18</vt:lpstr>
      <vt:lpstr>Operations &amp; Overheads</vt:lpstr>
      <vt:lpstr>Summary</vt:lpstr>
      <vt:lpstr>Feb!Print_Area</vt:lpstr>
    </vt:vector>
  </TitlesOfParts>
  <Company>WYP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helenn</dc:creator>
  <cp:lastModifiedBy>Atkinsonm</cp:lastModifiedBy>
  <cp:lastPrinted>2015-10-07T09:47:23Z</cp:lastPrinted>
  <dcterms:created xsi:type="dcterms:W3CDTF">2013-11-12T12:59:06Z</dcterms:created>
  <dcterms:modified xsi:type="dcterms:W3CDTF">2016-09-14T12:02:26Z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