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7525"/>
  <workbookPr/>
  <mc:AlternateContent xmlns:mc="http://schemas.openxmlformats.org/markup-compatibility/2006">
    <mc:Choice Requires="x15">
      <x15ac:absPath xmlns:x15ac="http://schemas.microsoft.com/office/spreadsheetml/2010/11/ac" url="Z:\Culture Company\Projects\Back to Ours\A_Budget\Programming budget\"/>
    </mc:Choice>
  </mc:AlternateContent>
  <bookViews>
    <workbookView xWindow="405" yWindow="-60" windowWidth="9855" windowHeight="6885" tabRatio="724" firstSheet="1" activeTab="1" xr2:uid="{00000000-000D-0000-FFFF-FFFF00000000}"/>
  </bookViews>
  <sheets>
    <sheet name="Live Summary" sheetId="19" r:id="rId1"/>
    <sheet name="Feb" sheetId="11" r:id="rId2"/>
    <sheet name="May" sheetId="14" r:id="rId3"/>
    <sheet name="Oct" sheetId="15" r:id="rId4"/>
    <sheet name="Feb 18" sheetId="16" r:id="rId5"/>
    <sheet name="Operations &amp; Overheads" sheetId="17" r:id="rId6"/>
    <sheet name="Summary" sheetId="1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ctorcosts">'[1]Colour Purple'!$B$19</definedName>
    <definedName name="actorsals">'[2]Colour Purple'!$B$19</definedName>
    <definedName name="ActorsFees">'[3]Courtyard-Medium'!$B$19</definedName>
    <definedName name="ActualBuild">'[1]Single Spies'!$E$25</definedName>
    <definedName name="Attendancepercent">'[3]Courtyard-Large'!$B$37</definedName>
    <definedName name="Attendancepercentage">'[1]Courtyard-Large'!$B$37</definedName>
    <definedName name="attendpercent">'[2]Courtyard-Large'!$B$37</definedName>
    <definedName name="build">'[2]Single Spies'!$E$25</definedName>
    <definedName name="BuildActual">'[3]Quarry-Small'!$F$25</definedName>
    <definedName name="castnos">'[2]Blythe Spirit'!$B$18</definedName>
    <definedName name="castSize">'[3]Quarry-Medium'!$B$18</definedName>
    <definedName name="Code">'[3]Courtyard-Medium'!$B$11</definedName>
    <definedName name="CodeActual">[3]Christmas!$B$9</definedName>
    <definedName name="Contingency">[3]Christmas!$B$244</definedName>
    <definedName name="Data_Input">#REF!</definedName>
    <definedName name="Guest_Choreographer">[3]Christmas!$F$75</definedName>
    <definedName name="Guest_Composer">[3]Christmas!$F$77</definedName>
    <definedName name="Guest_Designer">[3]Christmas!$F$73</definedName>
    <definedName name="Guest_Director_Costs">[3]Christmas!$F$72</definedName>
    <definedName name="Guest_LX_Designer">[3]Christmas!$F$74</definedName>
    <definedName name="Guest_Sound">[3]Christmas!$F$76</definedName>
    <definedName name="Income_and_Programmes">#REF!</definedName>
    <definedName name="MusiciansNo">[3]Christmas!$B$21</definedName>
    <definedName name="NetBoxOffice">[3]Christmas!$C$241</definedName>
    <definedName name="NoOfPerfs">[3]Christmas!$B$28</definedName>
    <definedName name="NoOfPerfs_Actual">[3]Christmas!$F$28</definedName>
    <definedName name="NoOfSeats">[3]Christmas!$B$35</definedName>
    <definedName name="PaintshopBasic">[3]Christmas!$B$45</definedName>
    <definedName name="paintshopOT">[3]Christmas!$C$45</definedName>
    <definedName name="Period">[3]Christmas!$B$17</definedName>
    <definedName name="Physicals">[3]Christmas!$B$33</definedName>
    <definedName name="_xlnm.Print_Area" localSheetId="1">Feb!$A$1:$AC$100</definedName>
    <definedName name="_xlnm.Print_Area">#REF!</definedName>
    <definedName name="_xlnm.Print_Titles">#REF!</definedName>
    <definedName name="printarea">[4]Assumptions!$C$85:$E$110</definedName>
    <definedName name="Production_Capitalisation_Costs">#REF!</definedName>
    <definedName name="production_Week_Actual">[3]Christmas!$F$26</definedName>
    <definedName name="ProductionWeek">[3]Christmas!$B$26</definedName>
    <definedName name="PropsBasic">[3]Christmas!$B$46</definedName>
    <definedName name="PropsOT">[3]Christmas!$C$46</definedName>
    <definedName name="Rehearsal">[3]Christmas!$B$24</definedName>
    <definedName name="RehearsalActual">'[3]Courtyard-Small'!$F$24</definedName>
    <definedName name="Runing_Costs">#REF!</definedName>
    <definedName name="RunTime">'[3]Courtyard-Large'!$B$29</definedName>
    <definedName name="Sizecast">'[1]Blythe Spirit'!$B$18</definedName>
    <definedName name="StageManagersNo">'[3]Courtyard-Medium'!$B$22</definedName>
    <definedName name="Title">'[3]Courtyard-Large'!$B$3</definedName>
    <definedName name="TotalAttendance">[3]Christmas!$B$40</definedName>
    <definedName name="TouringWeeks">[3]Christmas!$B$31</definedName>
    <definedName name="WardrobeBasic">[3]Christmas!$B$47</definedName>
    <definedName name="WardrobeOT">[3]Christmas!$C$47</definedName>
    <definedName name="WigsOT">[3]Christmas!$C$48</definedName>
    <definedName name="WorkshopOT">[3]Christmas!$C$44</definedName>
  </definedNames>
  <calcPr calcId="171026"/>
</workbook>
</file>

<file path=xl/calcChain.xml><?xml version="1.0" encoding="utf-8"?>
<calcChain xmlns="http://schemas.openxmlformats.org/spreadsheetml/2006/main">
  <c r="AA37" i="11" l="1"/>
  <c r="AB36" i="11"/>
  <c r="AB35" i="11"/>
  <c r="AB34" i="11"/>
  <c r="AB33" i="11"/>
  <c r="W29" i="11"/>
  <c r="AC33" i="11"/>
  <c r="AC34" i="11"/>
  <c r="AC35" i="11"/>
  <c r="AC36" i="11"/>
  <c r="AC37" i="11"/>
  <c r="AC38" i="11"/>
  <c r="AB32" i="11"/>
  <c r="AC32" i="11"/>
  <c r="AB30" i="11"/>
  <c r="AC30" i="11"/>
  <c r="AB29" i="11"/>
  <c r="AC20" i="11"/>
  <c r="AC21" i="11"/>
  <c r="AC25" i="11"/>
  <c r="AC27" i="11"/>
  <c r="AC28" i="11"/>
  <c r="AC31" i="11"/>
  <c r="AB28" i="11"/>
  <c r="AA28" i="11"/>
  <c r="D90" i="11"/>
  <c r="D32" i="11"/>
  <c r="D84" i="11"/>
  <c r="D77" i="11"/>
  <c r="D79" i="11"/>
  <c r="D29" i="11"/>
  <c r="D67" i="11"/>
  <c r="D68" i="11"/>
  <c r="D70" i="11"/>
  <c r="D30" i="11"/>
  <c r="D63" i="11"/>
  <c r="D28" i="11"/>
  <c r="D12" i="11"/>
  <c r="D14" i="11"/>
  <c r="S90" i="11"/>
  <c r="S32" i="11"/>
  <c r="S84" i="11"/>
  <c r="S77" i="11"/>
  <c r="S79" i="11"/>
  <c r="S29" i="11"/>
  <c r="S67" i="11"/>
  <c r="S68" i="11"/>
  <c r="S70" i="11"/>
  <c r="S30" i="11"/>
  <c r="S63" i="11"/>
  <c r="S28" i="11"/>
  <c r="S12" i="11"/>
  <c r="S14" i="11"/>
  <c r="K90" i="11"/>
  <c r="K84" i="11"/>
  <c r="K77" i="11"/>
  <c r="K79" i="11"/>
  <c r="K29" i="11"/>
  <c r="K67" i="11"/>
  <c r="K68" i="11"/>
  <c r="K63" i="11"/>
  <c r="K32" i="11"/>
  <c r="K28" i="11"/>
  <c r="K12" i="11"/>
  <c r="K14" i="11"/>
  <c r="K53" i="11"/>
  <c r="V12" i="11"/>
  <c r="W12" i="11"/>
  <c r="X12" i="11"/>
  <c r="Y12" i="11"/>
  <c r="J12" i="11"/>
  <c r="F12" i="11"/>
  <c r="G12" i="11"/>
  <c r="O12" i="11"/>
  <c r="P12" i="11"/>
  <c r="Q12" i="11"/>
  <c r="T12" i="11"/>
  <c r="E12" i="11"/>
  <c r="D16" i="11"/>
  <c r="D53" i="11"/>
  <c r="D39" i="11"/>
  <c r="S16" i="11"/>
  <c r="S53" i="11"/>
  <c r="S39" i="11"/>
  <c r="K55" i="11"/>
  <c r="K54" i="11"/>
  <c r="K39" i="11"/>
  <c r="K70" i="11"/>
  <c r="K30" i="11"/>
  <c r="K16" i="11"/>
  <c r="D56" i="11"/>
  <c r="D57" i="11"/>
  <c r="D20" i="11"/>
  <c r="D55" i="11"/>
  <c r="D54" i="11"/>
  <c r="D15" i="11"/>
  <c r="D17" i="11"/>
  <c r="D41" i="11"/>
  <c r="S56" i="11"/>
  <c r="S57" i="11"/>
  <c r="S20" i="11"/>
  <c r="S55" i="11"/>
  <c r="S54" i="11"/>
  <c r="S15" i="11"/>
  <c r="S17" i="11"/>
  <c r="S41" i="11"/>
  <c r="K15" i="11"/>
  <c r="K17" i="11"/>
  <c r="K41" i="11"/>
  <c r="K56" i="11"/>
  <c r="K57" i="11"/>
  <c r="K20" i="11"/>
  <c r="R12" i="11"/>
  <c r="R14" i="11"/>
  <c r="R29" i="11"/>
  <c r="R63" i="11"/>
  <c r="R67" i="11"/>
  <c r="R68" i="11"/>
  <c r="R70" i="11"/>
  <c r="R30" i="11"/>
  <c r="R77" i="11"/>
  <c r="R79" i="11"/>
  <c r="R84" i="11"/>
  <c r="R28" i="11"/>
  <c r="R39" i="11"/>
  <c r="R90" i="11"/>
  <c r="R32" i="11"/>
  <c r="L90" i="11"/>
  <c r="L32" i="11"/>
  <c r="L84" i="11"/>
  <c r="L77" i="11"/>
  <c r="L79" i="11"/>
  <c r="L29" i="11"/>
  <c r="L67" i="11"/>
  <c r="L68" i="11"/>
  <c r="L63" i="11"/>
  <c r="L28" i="11"/>
  <c r="L12" i="11"/>
  <c r="L14" i="11"/>
  <c r="L53" i="11"/>
  <c r="W90" i="11"/>
  <c r="W32" i="11"/>
  <c r="W84" i="11"/>
  <c r="W28" i="11"/>
  <c r="W77" i="11"/>
  <c r="W79" i="11"/>
  <c r="W67" i="11"/>
  <c r="W68" i="11"/>
  <c r="W63" i="11"/>
  <c r="W14" i="11"/>
  <c r="W53" i="11"/>
  <c r="Q90" i="11"/>
  <c r="Q32" i="11"/>
  <c r="Q84" i="11"/>
  <c r="Q28" i="11"/>
  <c r="Q77" i="11"/>
  <c r="Q79" i="11"/>
  <c r="Q29" i="11"/>
  <c r="Q67" i="11"/>
  <c r="Q68" i="11"/>
  <c r="Q63" i="11"/>
  <c r="Q14" i="11"/>
  <c r="Q53" i="11"/>
  <c r="G90" i="11"/>
  <c r="G84" i="11"/>
  <c r="G28" i="11"/>
  <c r="G77" i="11"/>
  <c r="G79" i="11"/>
  <c r="G29" i="11"/>
  <c r="G67" i="11"/>
  <c r="G68" i="11"/>
  <c r="G63" i="11"/>
  <c r="G32" i="11"/>
  <c r="G14" i="11"/>
  <c r="T90" i="11"/>
  <c r="T32" i="11"/>
  <c r="T84" i="11"/>
  <c r="T28" i="11"/>
  <c r="T77" i="11"/>
  <c r="T79" i="11"/>
  <c r="T29" i="11"/>
  <c r="T67" i="11"/>
  <c r="T68" i="11"/>
  <c r="T63" i="11"/>
  <c r="T14" i="11"/>
  <c r="T53" i="11"/>
  <c r="Y14" i="11"/>
  <c r="Y16" i="11"/>
  <c r="Y63" i="11"/>
  <c r="Y67" i="11"/>
  <c r="Y68" i="11"/>
  <c r="Y77" i="11"/>
  <c r="Y79" i="11"/>
  <c r="Y29" i="11"/>
  <c r="Y84" i="11"/>
  <c r="Y28" i="11"/>
  <c r="Y90" i="11"/>
  <c r="Y32" i="11"/>
  <c r="R53" i="11"/>
  <c r="R16" i="11"/>
  <c r="G70" i="11"/>
  <c r="G30" i="11"/>
  <c r="G39" i="11"/>
  <c r="L55" i="11"/>
  <c r="L54" i="11"/>
  <c r="L70" i="11"/>
  <c r="L30" i="11"/>
  <c r="L39" i="11"/>
  <c r="L16" i="11"/>
  <c r="T70" i="11"/>
  <c r="T30" i="11"/>
  <c r="T39" i="11"/>
  <c r="Y70" i="11"/>
  <c r="Y30" i="11"/>
  <c r="Y39" i="11"/>
  <c r="W70" i="11"/>
  <c r="W30" i="11"/>
  <c r="W39" i="11"/>
  <c r="W55" i="11"/>
  <c r="W54" i="11"/>
  <c r="W16" i="11"/>
  <c r="Q55" i="11"/>
  <c r="Q54" i="11"/>
  <c r="Q70" i="11"/>
  <c r="Q30" i="11"/>
  <c r="Q39" i="11"/>
  <c r="Q16" i="11"/>
  <c r="G53" i="11"/>
  <c r="G16" i="11"/>
  <c r="T55" i="11"/>
  <c r="T54" i="11"/>
  <c r="T16" i="11"/>
  <c r="Y53" i="11"/>
  <c r="AB26" i="11"/>
  <c r="AB24" i="11"/>
  <c r="AC24" i="11"/>
  <c r="AB23" i="11"/>
  <c r="AB22" i="11"/>
  <c r="B42" i="19"/>
  <c r="B41" i="19"/>
  <c r="B40" i="19"/>
  <c r="B39" i="19"/>
  <c r="B38" i="19"/>
  <c r="B43" i="19"/>
  <c r="B8" i="19"/>
  <c r="B37" i="19"/>
  <c r="B36" i="19"/>
  <c r="B32" i="19"/>
  <c r="B31" i="19"/>
  <c r="B30" i="19"/>
  <c r="B29" i="19"/>
  <c r="L23" i="19"/>
  <c r="L25" i="19"/>
  <c r="J23" i="19"/>
  <c r="J25" i="19"/>
  <c r="H23" i="19"/>
  <c r="H25" i="19"/>
  <c r="B23" i="19"/>
  <c r="B25" i="19"/>
  <c r="L22" i="19"/>
  <c r="J22" i="19"/>
  <c r="H22" i="19"/>
  <c r="B22" i="19"/>
  <c r="B18" i="19"/>
  <c r="B5" i="19"/>
  <c r="B42" i="18"/>
  <c r="B41" i="18"/>
  <c r="B40" i="18"/>
  <c r="B39" i="18"/>
  <c r="B38" i="18"/>
  <c r="B37" i="18"/>
  <c r="B43" i="18"/>
  <c r="B8" i="18"/>
  <c r="B36" i="18"/>
  <c r="B32" i="18"/>
  <c r="B31" i="18"/>
  <c r="B30" i="18"/>
  <c r="B29" i="18"/>
  <c r="I23" i="18"/>
  <c r="I25" i="18"/>
  <c r="G23" i="18"/>
  <c r="G25" i="18"/>
  <c r="E23" i="18"/>
  <c r="E25" i="18"/>
  <c r="B23" i="18"/>
  <c r="B25" i="18"/>
  <c r="I22" i="18"/>
  <c r="G22" i="18"/>
  <c r="E22" i="18"/>
  <c r="B22" i="18"/>
  <c r="B18" i="18"/>
  <c r="B5" i="18"/>
  <c r="B33" i="18"/>
  <c r="B7" i="18"/>
  <c r="L15" i="11"/>
  <c r="L17" i="11"/>
  <c r="R55" i="11"/>
  <c r="R54" i="11"/>
  <c r="R56" i="11"/>
  <c r="R57" i="11"/>
  <c r="R20" i="11"/>
  <c r="L41" i="11"/>
  <c r="L56" i="11"/>
  <c r="L57" i="11"/>
  <c r="L20" i="11"/>
  <c r="Q15" i="11"/>
  <c r="Q17" i="11"/>
  <c r="Q41" i="11"/>
  <c r="W15" i="11"/>
  <c r="W17" i="11"/>
  <c r="W41" i="11"/>
  <c r="W56" i="11"/>
  <c r="W57" i="11"/>
  <c r="W20" i="11"/>
  <c r="Q56" i="11"/>
  <c r="Q57" i="11"/>
  <c r="Q20" i="11"/>
  <c r="G55" i="11"/>
  <c r="G54" i="11"/>
  <c r="T15" i="11"/>
  <c r="T17" i="11"/>
  <c r="T41" i="11"/>
  <c r="T56" i="11"/>
  <c r="T57" i="11"/>
  <c r="T20" i="11"/>
  <c r="Y54" i="11"/>
  <c r="Y55" i="11"/>
  <c r="B33" i="19"/>
  <c r="B7" i="19"/>
  <c r="L24" i="19"/>
  <c r="L26" i="19"/>
  <c r="L9" i="19"/>
  <c r="L10" i="19"/>
  <c r="B24" i="19"/>
  <c r="B26" i="19"/>
  <c r="B6" i="19"/>
  <c r="H24" i="19"/>
  <c r="H26" i="19"/>
  <c r="J24" i="19"/>
  <c r="J26" i="19"/>
  <c r="G24" i="18"/>
  <c r="G26" i="18"/>
  <c r="I24" i="18"/>
  <c r="I26" i="18"/>
  <c r="I9" i="18"/>
  <c r="I10" i="18"/>
  <c r="B24" i="18"/>
  <c r="B26" i="18"/>
  <c r="B6" i="18"/>
  <c r="E24" i="18"/>
  <c r="E26" i="18"/>
  <c r="R15" i="11"/>
  <c r="R17" i="11"/>
  <c r="R41" i="11"/>
  <c r="G15" i="11"/>
  <c r="G17" i="11"/>
  <c r="G41" i="11"/>
  <c r="G56" i="11"/>
  <c r="G57" i="11"/>
  <c r="G20" i="11"/>
  <c r="Y15" i="11"/>
  <c r="Y17" i="11"/>
  <c r="Y41" i="11"/>
  <c r="Y56" i="11"/>
  <c r="Y57" i="11"/>
  <c r="Y20" i="11"/>
  <c r="B9" i="19"/>
  <c r="B10" i="19"/>
  <c r="L11" i="19"/>
  <c r="B9" i="18"/>
  <c r="B10" i="18"/>
  <c r="I11" i="18"/>
  <c r="B12" i="18"/>
  <c r="N19" i="18"/>
  <c r="N21" i="18"/>
  <c r="B11" i="18"/>
  <c r="B12" i="19"/>
  <c r="Q19" i="19"/>
  <c r="Q21" i="19"/>
  <c r="B11" i="19"/>
  <c r="Z39" i="11"/>
  <c r="X90" i="11"/>
  <c r="X32" i="11"/>
  <c r="X84" i="11"/>
  <c r="X28" i="11"/>
  <c r="X77" i="11"/>
  <c r="X79" i="11"/>
  <c r="X29" i="11"/>
  <c r="X67" i="11"/>
  <c r="X68" i="11"/>
  <c r="X63" i="11"/>
  <c r="X14" i="11"/>
  <c r="V90" i="11"/>
  <c r="V32" i="11"/>
  <c r="V84" i="11"/>
  <c r="V77" i="11"/>
  <c r="V79" i="11"/>
  <c r="V29" i="11"/>
  <c r="V67" i="11"/>
  <c r="V68" i="11"/>
  <c r="V63" i="11"/>
  <c r="V28" i="11"/>
  <c r="V14" i="11"/>
  <c r="U90" i="11"/>
  <c r="U32" i="11"/>
  <c r="U84" i="11"/>
  <c r="U28" i="11"/>
  <c r="U77" i="11"/>
  <c r="U79" i="11"/>
  <c r="U29" i="11"/>
  <c r="U67" i="11"/>
  <c r="U68" i="11"/>
  <c r="U63" i="11"/>
  <c r="U12" i="11"/>
  <c r="U14" i="11"/>
  <c r="U53" i="11"/>
  <c r="P90" i="11"/>
  <c r="P32" i="11"/>
  <c r="P84" i="11"/>
  <c r="P28" i="11"/>
  <c r="P77" i="11"/>
  <c r="P79" i="11"/>
  <c r="P29" i="11"/>
  <c r="P67" i="11"/>
  <c r="P68" i="11"/>
  <c r="P63" i="11"/>
  <c r="P14" i="11"/>
  <c r="P53" i="11"/>
  <c r="O90" i="11"/>
  <c r="O32" i="11"/>
  <c r="O84" i="11"/>
  <c r="O28" i="11"/>
  <c r="O77" i="11"/>
  <c r="O79" i="11"/>
  <c r="O29" i="11"/>
  <c r="O67" i="11"/>
  <c r="O68" i="11"/>
  <c r="O63" i="11"/>
  <c r="O14" i="11"/>
  <c r="N90" i="11"/>
  <c r="N32" i="11"/>
  <c r="N84" i="11"/>
  <c r="N28" i="11"/>
  <c r="N77" i="11"/>
  <c r="N79" i="11"/>
  <c r="N29" i="11"/>
  <c r="N67" i="11"/>
  <c r="N68" i="11"/>
  <c r="N63" i="11"/>
  <c r="N12" i="11"/>
  <c r="N14" i="11"/>
  <c r="M90" i="11"/>
  <c r="M32" i="11"/>
  <c r="M84" i="11"/>
  <c r="M28" i="11"/>
  <c r="M77" i="11"/>
  <c r="M79" i="11"/>
  <c r="M29" i="11"/>
  <c r="M67" i="11"/>
  <c r="M68" i="11"/>
  <c r="M63" i="11"/>
  <c r="M12" i="11"/>
  <c r="M14" i="11"/>
  <c r="M53" i="11"/>
  <c r="J90" i="11"/>
  <c r="J32" i="11"/>
  <c r="J84" i="11"/>
  <c r="J28" i="11"/>
  <c r="J77" i="11"/>
  <c r="J79" i="11"/>
  <c r="J29" i="11"/>
  <c r="J67" i="11"/>
  <c r="J68" i="11"/>
  <c r="J63" i="11"/>
  <c r="J14" i="11"/>
  <c r="H13" i="16"/>
  <c r="G13" i="16"/>
  <c r="F13" i="16"/>
  <c r="F15" i="16"/>
  <c r="E13" i="16"/>
  <c r="E15" i="16"/>
  <c r="D13" i="16"/>
  <c r="C13" i="16"/>
  <c r="H13" i="14"/>
  <c r="G13" i="14"/>
  <c r="G15" i="14"/>
  <c r="F13" i="14"/>
  <c r="F15" i="14"/>
  <c r="E13" i="14"/>
  <c r="D13" i="14"/>
  <c r="D15" i="14"/>
  <c r="C13" i="14"/>
  <c r="C15" i="14"/>
  <c r="D16" i="15"/>
  <c r="E16" i="15"/>
  <c r="F16" i="15"/>
  <c r="G16" i="15"/>
  <c r="H16" i="15"/>
  <c r="D14" i="15"/>
  <c r="E14" i="15"/>
  <c r="F14" i="15"/>
  <c r="G14" i="15"/>
  <c r="H14" i="15"/>
  <c r="C16" i="15"/>
  <c r="C14" i="15"/>
  <c r="X70" i="11"/>
  <c r="X30" i="11"/>
  <c r="X39" i="11"/>
  <c r="U70" i="11"/>
  <c r="U30" i="11"/>
  <c r="X16" i="11"/>
  <c r="X53" i="11"/>
  <c r="V70" i="11"/>
  <c r="V30" i="11"/>
  <c r="V39" i="11"/>
  <c r="V53" i="11"/>
  <c r="V16" i="11"/>
  <c r="U54" i="11"/>
  <c r="U55" i="11"/>
  <c r="U39" i="11"/>
  <c r="U16" i="11"/>
  <c r="O70" i="11"/>
  <c r="O30" i="11"/>
  <c r="O39" i="11"/>
  <c r="J70" i="11"/>
  <c r="J30" i="11"/>
  <c r="J39" i="11"/>
  <c r="P70" i="11"/>
  <c r="P30" i="11"/>
  <c r="P39" i="11"/>
  <c r="P55" i="11"/>
  <c r="P54" i="11"/>
  <c r="M70" i="11"/>
  <c r="M30" i="11"/>
  <c r="M39" i="11"/>
  <c r="P16" i="11"/>
  <c r="O16" i="11"/>
  <c r="O53" i="11"/>
  <c r="N70" i="11"/>
  <c r="N30" i="11"/>
  <c r="N39" i="11"/>
  <c r="N53" i="11"/>
  <c r="N16" i="11"/>
  <c r="M55" i="11"/>
  <c r="M54" i="11"/>
  <c r="M16" i="11"/>
  <c r="J53" i="11"/>
  <c r="J16" i="11"/>
  <c r="C15" i="16"/>
  <c r="G15" i="16"/>
  <c r="D15" i="16"/>
  <c r="H15" i="16"/>
  <c r="H15" i="14"/>
  <c r="E15" i="14"/>
  <c r="U15" i="11"/>
  <c r="U17" i="11"/>
  <c r="U41" i="11"/>
  <c r="X55" i="11"/>
  <c r="X54" i="11"/>
  <c r="V54" i="11"/>
  <c r="V55" i="11"/>
  <c r="U56" i="11"/>
  <c r="U57" i="11"/>
  <c r="U20" i="11"/>
  <c r="M15" i="11"/>
  <c r="M17" i="11"/>
  <c r="M41" i="11"/>
  <c r="P15" i="11"/>
  <c r="P17" i="11"/>
  <c r="P41" i="11"/>
  <c r="P56" i="11"/>
  <c r="P57" i="11"/>
  <c r="P20" i="11"/>
  <c r="O55" i="11"/>
  <c r="O54" i="11"/>
  <c r="N54" i="11"/>
  <c r="N55" i="11"/>
  <c r="M56" i="11"/>
  <c r="M57" i="11"/>
  <c r="M20" i="11"/>
  <c r="J55" i="11"/>
  <c r="J54" i="11"/>
  <c r="J15" i="11"/>
  <c r="J17" i="11"/>
  <c r="J41" i="11"/>
  <c r="X15" i="11"/>
  <c r="X17" i="11"/>
  <c r="X41" i="11"/>
  <c r="X56" i="11"/>
  <c r="X57" i="11"/>
  <c r="X20" i="11"/>
  <c r="V15" i="11"/>
  <c r="V17" i="11"/>
  <c r="V41" i="11"/>
  <c r="V56" i="11"/>
  <c r="V57" i="11"/>
  <c r="V20" i="11"/>
  <c r="N15" i="11"/>
  <c r="N17" i="11"/>
  <c r="N41" i="11"/>
  <c r="J56" i="11"/>
  <c r="J57" i="11"/>
  <c r="J20" i="11"/>
  <c r="O15" i="11"/>
  <c r="O17" i="11"/>
  <c r="O41" i="11"/>
  <c r="O56" i="11"/>
  <c r="O57" i="11"/>
  <c r="O20" i="11"/>
  <c r="N56" i="11"/>
  <c r="N57" i="11"/>
  <c r="N20" i="11"/>
  <c r="H89" i="16"/>
  <c r="G89" i="16"/>
  <c r="F89" i="16"/>
  <c r="F31" i="16"/>
  <c r="F38" i="16"/>
  <c r="E89" i="16"/>
  <c r="E31" i="16"/>
  <c r="D89" i="16"/>
  <c r="C89" i="16"/>
  <c r="H83" i="16"/>
  <c r="G83" i="16"/>
  <c r="G27" i="16"/>
  <c r="F83" i="16"/>
  <c r="E83" i="16"/>
  <c r="D83" i="16"/>
  <c r="C83" i="16"/>
  <c r="C27" i="16"/>
  <c r="F78" i="16"/>
  <c r="E78" i="16"/>
  <c r="H76" i="16"/>
  <c r="H78" i="16"/>
  <c r="H28" i="16"/>
  <c r="G76" i="16"/>
  <c r="G78" i="16"/>
  <c r="G28" i="16"/>
  <c r="F76" i="16"/>
  <c r="E76" i="16"/>
  <c r="D76" i="16"/>
  <c r="D78" i="16"/>
  <c r="D28" i="16"/>
  <c r="M28" i="16"/>
  <c r="C76" i="16"/>
  <c r="C78" i="16"/>
  <c r="C28" i="16"/>
  <c r="H67" i="16"/>
  <c r="G67" i="16"/>
  <c r="D67" i="16"/>
  <c r="C67" i="16"/>
  <c r="H66" i="16"/>
  <c r="G66" i="16"/>
  <c r="F66" i="16"/>
  <c r="F67" i="16"/>
  <c r="F69" i="16"/>
  <c r="E66" i="16"/>
  <c r="E67" i="16"/>
  <c r="E69" i="16"/>
  <c r="E29" i="16"/>
  <c r="D66" i="16"/>
  <c r="C66" i="16"/>
  <c r="H62" i="16"/>
  <c r="H69" i="16"/>
  <c r="H29" i="16"/>
  <c r="G62" i="16"/>
  <c r="F62" i="16"/>
  <c r="E62" i="16"/>
  <c r="D62" i="16"/>
  <c r="D69" i="16"/>
  <c r="D29" i="16"/>
  <c r="C62" i="16"/>
  <c r="C69" i="16"/>
  <c r="C29" i="16"/>
  <c r="L38" i="16"/>
  <c r="M37" i="16"/>
  <c r="M36" i="16"/>
  <c r="M35" i="16"/>
  <c r="M34" i="16"/>
  <c r="M33" i="16"/>
  <c r="M32" i="16"/>
  <c r="H31" i="16"/>
  <c r="G31" i="16"/>
  <c r="D31" i="16"/>
  <c r="C31" i="16"/>
  <c r="M31" i="16"/>
  <c r="F29" i="16"/>
  <c r="F28" i="16"/>
  <c r="E28" i="16"/>
  <c r="H27" i="16"/>
  <c r="F27" i="16"/>
  <c r="E27" i="16"/>
  <c r="D27" i="16"/>
  <c r="D38" i="16"/>
  <c r="M25" i="16"/>
  <c r="M24" i="16"/>
  <c r="M23" i="16"/>
  <c r="M22" i="16"/>
  <c r="M21" i="16"/>
  <c r="M20" i="16"/>
  <c r="M18" i="16"/>
  <c r="E52" i="16"/>
  <c r="E53" i="16"/>
  <c r="H11" i="16"/>
  <c r="G11" i="16"/>
  <c r="F11" i="16"/>
  <c r="E11" i="16"/>
  <c r="D11" i="16"/>
  <c r="C11" i="16"/>
  <c r="H89" i="15"/>
  <c r="G89" i="15"/>
  <c r="F89" i="15"/>
  <c r="E89" i="15"/>
  <c r="D89" i="15"/>
  <c r="C89" i="15"/>
  <c r="H83" i="15"/>
  <c r="G83" i="15"/>
  <c r="F83" i="15"/>
  <c r="E83" i="15"/>
  <c r="D83" i="15"/>
  <c r="C83" i="15"/>
  <c r="H78" i="15"/>
  <c r="G78" i="15"/>
  <c r="F78" i="15"/>
  <c r="E78" i="15"/>
  <c r="D78" i="15"/>
  <c r="C78" i="15"/>
  <c r="H76" i="15"/>
  <c r="G76" i="15"/>
  <c r="F76" i="15"/>
  <c r="E76" i="15"/>
  <c r="D76" i="15"/>
  <c r="C76" i="15"/>
  <c r="H69" i="15"/>
  <c r="H29" i="15"/>
  <c r="E69" i="15"/>
  <c r="D69" i="15"/>
  <c r="D29" i="15"/>
  <c r="H67" i="15"/>
  <c r="G67" i="15"/>
  <c r="G69" i="15"/>
  <c r="G29" i="15"/>
  <c r="F67" i="15"/>
  <c r="F69" i="15"/>
  <c r="F29" i="15"/>
  <c r="F38" i="15"/>
  <c r="E67" i="15"/>
  <c r="D67" i="15"/>
  <c r="C67" i="15"/>
  <c r="C69" i="15"/>
  <c r="C29" i="15"/>
  <c r="H66" i="15"/>
  <c r="G66" i="15"/>
  <c r="F66" i="15"/>
  <c r="E66" i="15"/>
  <c r="D66" i="15"/>
  <c r="C66" i="15"/>
  <c r="H62" i="15"/>
  <c r="G62" i="15"/>
  <c r="F62" i="15"/>
  <c r="E62" i="15"/>
  <c r="D62" i="15"/>
  <c r="C62" i="15"/>
  <c r="E54" i="15"/>
  <c r="H53" i="15"/>
  <c r="E53" i="15"/>
  <c r="G52" i="15"/>
  <c r="G53" i="15"/>
  <c r="F52" i="15"/>
  <c r="E52" i="15"/>
  <c r="C52" i="15"/>
  <c r="C53" i="15"/>
  <c r="E40" i="15"/>
  <c r="L38" i="15"/>
  <c r="E38" i="15"/>
  <c r="M37" i="15"/>
  <c r="M36" i="15"/>
  <c r="M35" i="15"/>
  <c r="M34" i="15"/>
  <c r="M33" i="15"/>
  <c r="M32" i="15"/>
  <c r="M31" i="15"/>
  <c r="H31" i="15"/>
  <c r="G31" i="15"/>
  <c r="F31" i="15"/>
  <c r="E31" i="15"/>
  <c r="D31" i="15"/>
  <c r="C31" i="15"/>
  <c r="M29" i="15"/>
  <c r="E29" i="15"/>
  <c r="H28" i="15"/>
  <c r="H38" i="15"/>
  <c r="G28" i="15"/>
  <c r="F28" i="15"/>
  <c r="E28" i="15"/>
  <c r="D28" i="15"/>
  <c r="C28" i="15"/>
  <c r="H27" i="15"/>
  <c r="G27" i="15"/>
  <c r="F27" i="15"/>
  <c r="E27" i="15"/>
  <c r="D27" i="15"/>
  <c r="C27" i="15"/>
  <c r="M25" i="15"/>
  <c r="M24" i="15"/>
  <c r="M23" i="15"/>
  <c r="M22" i="15"/>
  <c r="M21" i="15"/>
  <c r="M20" i="15"/>
  <c r="M18" i="15"/>
  <c r="H40" i="15"/>
  <c r="H15" i="15"/>
  <c r="G15" i="15"/>
  <c r="E15" i="15"/>
  <c r="D15" i="15"/>
  <c r="C15" i="15"/>
  <c r="H13" i="15"/>
  <c r="H52" i="15"/>
  <c r="G13" i="15"/>
  <c r="F13" i="15"/>
  <c r="E13" i="15"/>
  <c r="D13" i="15"/>
  <c r="M13" i="15"/>
  <c r="C13" i="15"/>
  <c r="M11" i="15"/>
  <c r="H11" i="15"/>
  <c r="G11" i="15"/>
  <c r="F11" i="15"/>
  <c r="E11" i="15"/>
  <c r="D11" i="15"/>
  <c r="C11" i="15"/>
  <c r="H89" i="14"/>
  <c r="G89" i="14"/>
  <c r="F89" i="14"/>
  <c r="E89" i="14"/>
  <c r="D89" i="14"/>
  <c r="C89" i="14"/>
  <c r="H83" i="14"/>
  <c r="G83" i="14"/>
  <c r="F83" i="14"/>
  <c r="E83" i="14"/>
  <c r="D83" i="14"/>
  <c r="C83" i="14"/>
  <c r="H78" i="14"/>
  <c r="G78" i="14"/>
  <c r="F78" i="14"/>
  <c r="E78" i="14"/>
  <c r="D78" i="14"/>
  <c r="C78" i="14"/>
  <c r="H76" i="14"/>
  <c r="G76" i="14"/>
  <c r="F76" i="14"/>
  <c r="E76" i="14"/>
  <c r="D76" i="14"/>
  <c r="C76" i="14"/>
  <c r="H69" i="14"/>
  <c r="G69" i="14"/>
  <c r="G29" i="14"/>
  <c r="F69" i="14"/>
  <c r="E69" i="14"/>
  <c r="D69" i="14"/>
  <c r="C69" i="14"/>
  <c r="C29" i="14"/>
  <c r="H67" i="14"/>
  <c r="G67" i="14"/>
  <c r="F67" i="14"/>
  <c r="E67" i="14"/>
  <c r="D67" i="14"/>
  <c r="C67" i="14"/>
  <c r="H66" i="14"/>
  <c r="G66" i="14"/>
  <c r="F66" i="14"/>
  <c r="E66" i="14"/>
  <c r="D66" i="14"/>
  <c r="C66" i="14"/>
  <c r="H62" i="14"/>
  <c r="G62" i="14"/>
  <c r="F62" i="14"/>
  <c r="E62" i="14"/>
  <c r="D62" i="14"/>
  <c r="C62" i="14"/>
  <c r="E54" i="14"/>
  <c r="G53" i="14"/>
  <c r="C53" i="14"/>
  <c r="G52" i="14"/>
  <c r="G54" i="14"/>
  <c r="E52" i="14"/>
  <c r="C52" i="14"/>
  <c r="C54" i="14"/>
  <c r="L38" i="14"/>
  <c r="M37" i="14"/>
  <c r="M36" i="14"/>
  <c r="M35" i="14"/>
  <c r="M34" i="14"/>
  <c r="M33" i="14"/>
  <c r="M32" i="14"/>
  <c r="M31" i="14"/>
  <c r="H31" i="14"/>
  <c r="G31" i="14"/>
  <c r="F31" i="14"/>
  <c r="E31" i="14"/>
  <c r="D31" i="14"/>
  <c r="C31" i="14"/>
  <c r="H29" i="14"/>
  <c r="F29" i="14"/>
  <c r="F38" i="14"/>
  <c r="E29" i="14"/>
  <c r="E38" i="14"/>
  <c r="D29" i="14"/>
  <c r="D38" i="14"/>
  <c r="H28" i="14"/>
  <c r="H38" i="14"/>
  <c r="G28" i="14"/>
  <c r="F28" i="14"/>
  <c r="E28" i="14"/>
  <c r="D28" i="14"/>
  <c r="M28" i="14"/>
  <c r="C28" i="14"/>
  <c r="H27" i="14"/>
  <c r="G27" i="14"/>
  <c r="G38" i="14"/>
  <c r="F27" i="14"/>
  <c r="E27" i="14"/>
  <c r="D27" i="14"/>
  <c r="C27" i="14"/>
  <c r="M25" i="14"/>
  <c r="M24" i="14"/>
  <c r="M23" i="14"/>
  <c r="M22" i="14"/>
  <c r="M21" i="14"/>
  <c r="M20" i="14"/>
  <c r="M18" i="14"/>
  <c r="M13" i="14"/>
  <c r="H52" i="14"/>
  <c r="D52" i="14"/>
  <c r="M11" i="14"/>
  <c r="H11" i="14"/>
  <c r="G11" i="14"/>
  <c r="F11" i="14"/>
  <c r="E11" i="14"/>
  <c r="D11" i="14"/>
  <c r="C11" i="14"/>
  <c r="AA38" i="11"/>
  <c r="AA36" i="11"/>
  <c r="AA35" i="11"/>
  <c r="AA34" i="11"/>
  <c r="AA33" i="11"/>
  <c r="AA25" i="11"/>
  <c r="AA19" i="11"/>
  <c r="AC19" i="11"/>
  <c r="I90" i="11"/>
  <c r="I32" i="11"/>
  <c r="I84" i="11"/>
  <c r="I28" i="11"/>
  <c r="I77" i="11"/>
  <c r="I79" i="11"/>
  <c r="I29" i="11"/>
  <c r="I67" i="11"/>
  <c r="I68" i="11"/>
  <c r="I63" i="11"/>
  <c r="I12" i="11"/>
  <c r="I14" i="11"/>
  <c r="H90" i="11"/>
  <c r="H32" i="11"/>
  <c r="H84" i="11"/>
  <c r="H28" i="11"/>
  <c r="H77" i="11"/>
  <c r="H79" i="11"/>
  <c r="H29" i="11"/>
  <c r="H67" i="11"/>
  <c r="H68" i="11"/>
  <c r="H63" i="11"/>
  <c r="H12" i="11"/>
  <c r="H14" i="11"/>
  <c r="F90" i="11"/>
  <c r="F32" i="11"/>
  <c r="F84" i="11"/>
  <c r="F28" i="11"/>
  <c r="F77" i="11"/>
  <c r="F79" i="11"/>
  <c r="F29" i="11"/>
  <c r="F67" i="11"/>
  <c r="F68" i="11"/>
  <c r="F63" i="11"/>
  <c r="F14" i="11"/>
  <c r="E90" i="11"/>
  <c r="E32" i="11"/>
  <c r="E84" i="11"/>
  <c r="E28" i="11"/>
  <c r="E77" i="11"/>
  <c r="E79" i="11"/>
  <c r="E29" i="11"/>
  <c r="E67" i="11"/>
  <c r="E68" i="11"/>
  <c r="E63" i="11"/>
  <c r="E14" i="11"/>
  <c r="C90" i="11"/>
  <c r="C32" i="11"/>
  <c r="C84" i="11"/>
  <c r="C28" i="11"/>
  <c r="C77" i="11"/>
  <c r="C79" i="11"/>
  <c r="C29" i="11"/>
  <c r="C67" i="11"/>
  <c r="C68" i="11"/>
  <c r="C63" i="11"/>
  <c r="C12" i="11"/>
  <c r="C14" i="11"/>
  <c r="B90" i="11"/>
  <c r="B32" i="11"/>
  <c r="B84" i="11"/>
  <c r="C22" i="19"/>
  <c r="H53" i="11"/>
  <c r="H54" i="11"/>
  <c r="H70" i="11"/>
  <c r="H30" i="11"/>
  <c r="H39" i="11"/>
  <c r="E40" i="14"/>
  <c r="E53" i="14"/>
  <c r="E14" i="14"/>
  <c r="E16" i="14"/>
  <c r="C14" i="14"/>
  <c r="C16" i="14"/>
  <c r="G55" i="14"/>
  <c r="G56" i="14"/>
  <c r="G19" i="14"/>
  <c r="G14" i="14"/>
  <c r="G16" i="14"/>
  <c r="G40" i="14"/>
  <c r="D53" i="14"/>
  <c r="H53" i="14"/>
  <c r="C38" i="14"/>
  <c r="C40" i="14"/>
  <c r="M27" i="14"/>
  <c r="M29" i="14"/>
  <c r="F53" i="15"/>
  <c r="F54" i="15"/>
  <c r="H54" i="14"/>
  <c r="H54" i="15"/>
  <c r="H55" i="15"/>
  <c r="H56" i="15"/>
  <c r="H19" i="15"/>
  <c r="G40" i="15"/>
  <c r="M13" i="16"/>
  <c r="E38" i="16"/>
  <c r="F52" i="14"/>
  <c r="M15" i="14"/>
  <c r="M16" i="14"/>
  <c r="C55" i="14"/>
  <c r="C56" i="14"/>
  <c r="C19" i="14"/>
  <c r="D54" i="14"/>
  <c r="M15" i="15"/>
  <c r="M16" i="15"/>
  <c r="D38" i="15"/>
  <c r="M28" i="15"/>
  <c r="F52" i="16"/>
  <c r="C52" i="16"/>
  <c r="G69" i="16"/>
  <c r="G29" i="16"/>
  <c r="M29" i="16"/>
  <c r="F15" i="15"/>
  <c r="F40" i="15"/>
  <c r="D40" i="15"/>
  <c r="C38" i="15"/>
  <c r="M27" i="15"/>
  <c r="G38" i="15"/>
  <c r="E55" i="15"/>
  <c r="E56" i="15"/>
  <c r="E19" i="15"/>
  <c r="F55" i="15"/>
  <c r="F56" i="15"/>
  <c r="F19" i="15"/>
  <c r="M11" i="16"/>
  <c r="E54" i="16"/>
  <c r="E14" i="16"/>
  <c r="E16" i="16"/>
  <c r="E55" i="16"/>
  <c r="E56" i="16"/>
  <c r="E19" i="16"/>
  <c r="H38" i="16"/>
  <c r="G52" i="16"/>
  <c r="C38" i="16"/>
  <c r="M27" i="16"/>
  <c r="G38" i="16"/>
  <c r="D52" i="16"/>
  <c r="H52" i="16"/>
  <c r="D52" i="15"/>
  <c r="C54" i="15"/>
  <c r="G54" i="15"/>
  <c r="G55" i="15"/>
  <c r="G56" i="15"/>
  <c r="G19" i="15"/>
  <c r="I70" i="11"/>
  <c r="I30" i="11"/>
  <c r="I39" i="11"/>
  <c r="F70" i="11"/>
  <c r="F30" i="11"/>
  <c r="F39" i="11"/>
  <c r="AA32" i="11"/>
  <c r="C70" i="11"/>
  <c r="C30" i="11"/>
  <c r="C39" i="11"/>
  <c r="F16" i="11"/>
  <c r="F53" i="11"/>
  <c r="E70" i="11"/>
  <c r="E30" i="11"/>
  <c r="E39" i="11"/>
  <c r="I16" i="11"/>
  <c r="I53" i="11"/>
  <c r="I55" i="11"/>
  <c r="H55" i="11"/>
  <c r="H16" i="11"/>
  <c r="E16" i="11"/>
  <c r="E53" i="11"/>
  <c r="C53" i="11"/>
  <c r="C16" i="11"/>
  <c r="H15" i="11"/>
  <c r="H17" i="11"/>
  <c r="H41" i="11"/>
  <c r="E40" i="16"/>
  <c r="D55" i="14"/>
  <c r="D56" i="14"/>
  <c r="D19" i="14"/>
  <c r="D14" i="14"/>
  <c r="D16" i="14"/>
  <c r="D40" i="14"/>
  <c r="H55" i="14"/>
  <c r="H56" i="14"/>
  <c r="H19" i="14"/>
  <c r="H14" i="14"/>
  <c r="H16" i="14"/>
  <c r="H40" i="14"/>
  <c r="E55" i="14"/>
  <c r="E56" i="14"/>
  <c r="E19" i="14"/>
  <c r="H53" i="16"/>
  <c r="H54" i="16"/>
  <c r="F53" i="14"/>
  <c r="F54" i="14"/>
  <c r="M54" i="14"/>
  <c r="D53" i="16"/>
  <c r="D54" i="16"/>
  <c r="M38" i="16"/>
  <c r="M53" i="14"/>
  <c r="M16" i="16"/>
  <c r="M40" i="16"/>
  <c r="C53" i="16"/>
  <c r="C54" i="16"/>
  <c r="F53" i="16"/>
  <c r="F54" i="16"/>
  <c r="D54" i="15"/>
  <c r="M54" i="15"/>
  <c r="D53" i="15"/>
  <c r="M53" i="15"/>
  <c r="C55" i="15"/>
  <c r="C56" i="15"/>
  <c r="C19" i="15"/>
  <c r="G53" i="16"/>
  <c r="G54" i="16"/>
  <c r="M38" i="15"/>
  <c r="M40" i="15"/>
  <c r="C40" i="15"/>
  <c r="M15" i="16"/>
  <c r="M38" i="14"/>
  <c r="M40" i="14"/>
  <c r="F55" i="11"/>
  <c r="F54" i="11"/>
  <c r="I54" i="11"/>
  <c r="H56" i="11"/>
  <c r="H57" i="11"/>
  <c r="H20" i="11"/>
  <c r="E55" i="11"/>
  <c r="E54" i="11"/>
  <c r="C55" i="11"/>
  <c r="C54" i="11"/>
  <c r="F15" i="11"/>
  <c r="F17" i="11"/>
  <c r="F41" i="11"/>
  <c r="E56" i="11"/>
  <c r="E57" i="11"/>
  <c r="E20" i="11"/>
  <c r="E15" i="11"/>
  <c r="E17" i="11"/>
  <c r="E41" i="11"/>
  <c r="C15" i="11"/>
  <c r="C17" i="11"/>
  <c r="C41" i="11"/>
  <c r="I56" i="11"/>
  <c r="I57" i="11"/>
  <c r="I20" i="11"/>
  <c r="I15" i="11"/>
  <c r="I17" i="11"/>
  <c r="I41" i="11"/>
  <c r="D55" i="16"/>
  <c r="D56" i="16"/>
  <c r="D19" i="16"/>
  <c r="D14" i="16"/>
  <c r="D16" i="16"/>
  <c r="D40" i="16"/>
  <c r="F55" i="16"/>
  <c r="F56" i="16"/>
  <c r="F19" i="16"/>
  <c r="F14" i="16"/>
  <c r="F16" i="16"/>
  <c r="F40" i="16"/>
  <c r="H55" i="16"/>
  <c r="H56" i="16"/>
  <c r="H19" i="16"/>
  <c r="H14" i="16"/>
  <c r="H16" i="16"/>
  <c r="H40" i="16"/>
  <c r="G55" i="16"/>
  <c r="G56" i="16"/>
  <c r="G19" i="16"/>
  <c r="G14" i="16"/>
  <c r="G16" i="16"/>
  <c r="G40" i="16"/>
  <c r="C14" i="16"/>
  <c r="C16" i="16"/>
  <c r="C40" i="16"/>
  <c r="F55" i="14"/>
  <c r="F56" i="14"/>
  <c r="F19" i="14"/>
  <c r="M19" i="14"/>
  <c r="F14" i="14"/>
  <c r="F16" i="14"/>
  <c r="F40" i="14"/>
  <c r="M54" i="16"/>
  <c r="M19" i="15"/>
  <c r="M53" i="16"/>
  <c r="D55" i="15"/>
  <c r="D56" i="15"/>
  <c r="D19" i="15"/>
  <c r="C55" i="16"/>
  <c r="C56" i="16"/>
  <c r="C19" i="16"/>
  <c r="M19" i="16"/>
  <c r="F56" i="11"/>
  <c r="F57" i="11"/>
  <c r="F20" i="11"/>
  <c r="C56" i="11"/>
  <c r="C57" i="11"/>
  <c r="C20" i="11"/>
  <c r="B67" i="11"/>
  <c r="B68" i="11"/>
  <c r="B28" i="11"/>
  <c r="B63" i="11"/>
  <c r="B77" i="11"/>
  <c r="B79" i="11"/>
  <c r="B29" i="11"/>
  <c r="AA29" i="11"/>
  <c r="AC29" i="11"/>
  <c r="B70" i="11"/>
  <c r="B30" i="11"/>
  <c r="B39" i="11"/>
  <c r="B12" i="11"/>
  <c r="B14" i="11"/>
  <c r="B16" i="11"/>
  <c r="AA16" i="11"/>
  <c r="B53" i="11"/>
  <c r="B55" i="11"/>
  <c r="AA55" i="11"/>
  <c r="B54" i="11"/>
  <c r="AA54" i="11"/>
  <c r="B15" i="11"/>
  <c r="B17" i="11"/>
  <c r="B41" i="11"/>
  <c r="B56" i="11"/>
  <c r="B57" i="11"/>
  <c r="B20" i="11"/>
  <c r="AA20" i="11"/>
  <c r="AA30" i="11"/>
  <c r="AA26" i="11"/>
  <c r="AC26" i="11"/>
  <c r="AA12" i="11"/>
  <c r="AA14" i="11"/>
  <c r="AA17" i="11"/>
  <c r="AA21" i="11"/>
  <c r="AA23" i="11"/>
  <c r="AC23" i="11"/>
  <c r="AA22" i="11"/>
  <c r="AC22" i="11"/>
  <c r="AA24" i="11"/>
  <c r="AA39" i="11"/>
  <c r="AA41" i="11"/>
  <c r="AC39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Freeth Thomas (2017)</author>
    <author>EJ:</author>
  </authors>
  <commentList>
    <comment ref="X1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Middle Child to co-host?</t>
        </r>
      </text>
    </comment>
    <comment ref="B30" authorId="1" shapeId="0" xr:uid="{00000000-0006-0000-0100-000002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0" authorId="1" shapeId="0" xr:uid="{00000000-0006-0000-0100-000003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0" authorId="1" shapeId="0" xr:uid="{00000000-0006-0000-0100-000004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0" authorId="1" shapeId="0" xr:uid="{00000000-0006-0000-0100-000005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0" authorId="1" shapeId="0" xr:uid="{00000000-0006-0000-0100-000006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0" authorId="1" shapeId="0" xr:uid="{00000000-0006-0000-0100-000007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0" authorId="1" shapeId="0" xr:uid="{00000000-0006-0000-0100-000008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0" authorId="1" shapeId="0" xr:uid="{00000000-0006-0000-0100-000009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1" shapeId="0" xr:uid="{00000000-0006-0000-0100-00000A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0" authorId="1" shapeId="0" xr:uid="{00000000-0006-0000-0100-00000B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0" authorId="1" shapeId="0" xr:uid="{00000000-0006-0000-0100-00000C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0" authorId="1" shapeId="0" xr:uid="{00000000-0006-0000-0100-00000D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0" authorId="1" shapeId="0" xr:uid="{00000000-0006-0000-0100-00000E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0" authorId="1" shapeId="0" xr:uid="{00000000-0006-0000-0100-00000F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0" authorId="1" shapeId="0" xr:uid="{00000000-0006-0000-0100-000010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0" authorId="1" shapeId="0" xr:uid="{00000000-0006-0000-0100-000011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0" authorId="1" shapeId="0" xr:uid="{00000000-0006-0000-0100-000012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30" authorId="1" shapeId="0" xr:uid="{00000000-0006-0000-0100-000013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30" authorId="1" shapeId="0" xr:uid="{00000000-0006-0000-0100-000014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30" authorId="1" shapeId="0" xr:uid="{00000000-0006-0000-0100-000015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30" authorId="1" shapeId="0" xr:uid="{00000000-0006-0000-0100-000016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30" authorId="1" shapeId="0" xr:uid="{00000000-0006-0000-0100-000017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30" authorId="1" shapeId="0" xr:uid="{00000000-0006-0000-0100-000018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30" authorId="1" shapeId="0" xr:uid="{00000000-0006-0000-0100-000019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EJ:</author>
  </authors>
  <commentList>
    <comment ref="C29" authorId="0" shapeId="0" xr:uid="{00000000-0006-0000-0200-000001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 xr:uid="{00000000-0006-0000-0200-000002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 shapeId="0" xr:uid="{00000000-0006-0000-0200-000003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9" authorId="0" shapeId="0" xr:uid="{00000000-0006-0000-0200-000004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9" authorId="0" shapeId="0" xr:uid="{00000000-0006-0000-0200-000005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" authorId="0" shapeId="0" xr:uid="{00000000-0006-0000-0200-000006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EJ:</author>
  </authors>
  <commentList>
    <comment ref="C29" authorId="0" shapeId="0" xr:uid="{00000000-0006-0000-0300-000001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 xr:uid="{00000000-0006-0000-0300-000002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 shapeId="0" xr:uid="{00000000-0006-0000-0300-000003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9" authorId="0" shapeId="0" xr:uid="{00000000-0006-0000-0300-000004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9" authorId="0" shapeId="0" xr:uid="{00000000-0006-0000-0300-000005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" authorId="0" shapeId="0" xr:uid="{00000000-0006-0000-0300-000006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EJ:</author>
  </authors>
  <commentList>
    <comment ref="C29" authorId="0" shapeId="0" xr:uid="{00000000-0006-0000-0400-000001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 xr:uid="{00000000-0006-0000-0400-000002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 shapeId="0" xr:uid="{00000000-0006-0000-0400-000003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9" authorId="0" shapeId="0" xr:uid="{00000000-0006-0000-0400-000004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9" authorId="0" shapeId="0" xr:uid="{00000000-0006-0000-0400-000005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" authorId="0" shapeId="0" xr:uid="{00000000-0006-0000-0400-000006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<sst xmlns="http://schemas.openxmlformats.org/spreadsheetml/2006/main" count="836" uniqueCount="228">
  <si>
    <t>Network Neighbourhood Touring</t>
  </si>
  <si>
    <t>BUDGET</t>
  </si>
  <si>
    <t>FORECAST</t>
  </si>
  <si>
    <t>DIFFERENCE</t>
  </si>
  <si>
    <t>ACTUAL</t>
  </si>
  <si>
    <t>LIVE</t>
  </si>
  <si>
    <t>Budget Outline - REVISED SCHEME £350K BUDGET</t>
  </si>
  <si>
    <t>Summary Expenditure</t>
  </si>
  <si>
    <t>Summary Income</t>
  </si>
  <si>
    <t>Development</t>
  </si>
  <si>
    <t>Funding  - Hull CCG</t>
  </si>
  <si>
    <t>Festival Programme</t>
  </si>
  <si>
    <t>Funding  - Spirit of 2012</t>
  </si>
  <si>
    <t>Festival Engagement &amp; Delivery</t>
  </si>
  <si>
    <t xml:space="preserve">Funding - Trust &amp; Foundation </t>
  </si>
  <si>
    <t>NNT Core Team</t>
  </si>
  <si>
    <t xml:space="preserve">Funding - ACE Strategic Touring </t>
  </si>
  <si>
    <t>Contingency @ 3% Programming</t>
  </si>
  <si>
    <t>Box Office Earned Income</t>
  </si>
  <si>
    <t xml:space="preserve">Total Expenditure </t>
  </si>
  <si>
    <t>Total Income</t>
  </si>
  <si>
    <t>Balance</t>
  </si>
  <si>
    <t xml:space="preserve">ACE STF Request as % of total project </t>
  </si>
  <si>
    <t>Hull 2017 Net Contribution (Budget)</t>
  </si>
  <si>
    <t>Core Marketing, Brand Dev; Venue Dressing Kits; Templates; Signage</t>
  </si>
  <si>
    <t>MDC</t>
  </si>
  <si>
    <t>Core Marketing Campaigns, Graphic Design</t>
  </si>
  <si>
    <t>Sub-Total</t>
  </si>
  <si>
    <t>MODEL: FOUR FESTIVALS IN THREE AREAS</t>
  </si>
  <si>
    <t>PROJECTED BOX OFFICE INCOME</t>
  </si>
  <si>
    <t xml:space="preserve">Festival Programming Fees - all inc </t>
  </si>
  <si>
    <t>Festival</t>
  </si>
  <si>
    <t>Performances/ Events</t>
  </si>
  <si>
    <t>Attendance</t>
  </si>
  <si>
    <t>Av Net Tkt Price</t>
  </si>
  <si>
    <t>Net Box Office Income</t>
  </si>
  <si>
    <t xml:space="preserve">February '17 Festival </t>
  </si>
  <si>
    <t>Perf</t>
  </si>
  <si>
    <t>May Festival</t>
  </si>
  <si>
    <t>October Festival</t>
  </si>
  <si>
    <t>February '18 Festival</t>
  </si>
  <si>
    <t>Sub-Total Programme Fees</t>
  </si>
  <si>
    <t>Totals</t>
  </si>
  <si>
    <t>PER FESTIVAL ENGAGEMENT &amp; DELIVERY</t>
  </si>
  <si>
    <t>Core NNT Team</t>
  </si>
  <si>
    <t>Programme Director - Expenses - 18 month</t>
  </si>
  <si>
    <t>C&amp;P</t>
  </si>
  <si>
    <t>Programme Consultant / Promoter Liaison - monthly programming meetings - 1 year</t>
  </si>
  <si>
    <t>Technical Co-ordinator &amp; Venue Liaison - 18 months - av 0.5</t>
  </si>
  <si>
    <t>A&amp;M</t>
  </si>
  <si>
    <t>Project Administrator - 18 months - 0.5 average</t>
  </si>
  <si>
    <t>Venue Programming Teams support 18 months</t>
  </si>
  <si>
    <t xml:space="preserve">Venue Partner Network Go &amp; See Costs </t>
  </si>
  <si>
    <t>R&amp;D</t>
  </si>
  <si>
    <t>Insurance, Licences, Finance Administration</t>
  </si>
  <si>
    <t>L&amp;D</t>
  </si>
  <si>
    <t>Sub-total</t>
  </si>
  <si>
    <t>EAST</t>
  </si>
  <si>
    <t>NORTH</t>
  </si>
  <si>
    <t>WEST</t>
  </si>
  <si>
    <t>BTO: FEB 17</t>
  </si>
  <si>
    <t>Forecast</t>
  </si>
  <si>
    <t>Global Costs</t>
  </si>
  <si>
    <t>Remaining</t>
  </si>
  <si>
    <t>Total</t>
  </si>
  <si>
    <t>Show</t>
  </si>
  <si>
    <t>The Red Shed</t>
  </si>
  <si>
    <t>Joan</t>
  </si>
  <si>
    <t>Meet Fred</t>
  </si>
  <si>
    <t>The Story of Mr B</t>
  </si>
  <si>
    <t>Family Film Day</t>
  </si>
  <si>
    <t>Reverend and the Makers</t>
  </si>
  <si>
    <t>Candoco</t>
  </si>
  <si>
    <t>Weathered Estates</t>
  </si>
  <si>
    <t>Up Yours</t>
  </si>
  <si>
    <t>Jonny Vegas</t>
  </si>
  <si>
    <t>Company</t>
  </si>
  <si>
    <t>Mark Thomas</t>
  </si>
  <si>
    <t>Milk Presents</t>
  </si>
  <si>
    <t>Hijinx</t>
  </si>
  <si>
    <t>Shake Shake</t>
  </si>
  <si>
    <t>Leeds Film Fest</t>
  </si>
  <si>
    <t>Music</t>
  </si>
  <si>
    <t>Dance</t>
  </si>
  <si>
    <t>Roaring Girls</t>
  </si>
  <si>
    <t>Cabaret</t>
  </si>
  <si>
    <t>Comedy</t>
  </si>
  <si>
    <t>Venue</t>
  </si>
  <si>
    <t>Sentamu - Theatre (200)</t>
  </si>
  <si>
    <t>Sentamu Dance Studio</t>
  </si>
  <si>
    <t>Sentamu Theatre</t>
  </si>
  <si>
    <t>Freedom</t>
  </si>
  <si>
    <t>Sentamu</t>
  </si>
  <si>
    <t>Kingswood</t>
  </si>
  <si>
    <t>Kingswood Theatre</t>
  </si>
  <si>
    <t>North Point</t>
  </si>
  <si>
    <t>Winifred Holtby</t>
  </si>
  <si>
    <t>William Gemmell</t>
  </si>
  <si>
    <t>Hymers</t>
  </si>
  <si>
    <t>Sirius Academy</t>
  </si>
  <si>
    <t>Sirius Acdemy</t>
  </si>
  <si>
    <t>Sirius</t>
  </si>
  <si>
    <t>Date</t>
  </si>
  <si>
    <t>24/02/2016 Friday</t>
  </si>
  <si>
    <t>24/02/2017 &amp; 25/02/2017</t>
  </si>
  <si>
    <t>INCOME</t>
  </si>
  <si>
    <t>Variable assumptions</t>
  </si>
  <si>
    <t xml:space="preserve">  Average Attendance</t>
  </si>
  <si>
    <t xml:space="preserve">  Average Ticket Yield</t>
  </si>
  <si>
    <t xml:space="preserve">  Total Attendance</t>
  </si>
  <si>
    <t>Gross Box Office</t>
  </si>
  <si>
    <t>Merchant fee / Spektrix</t>
  </si>
  <si>
    <t>VAT element</t>
  </si>
  <si>
    <t>Net Box Office Contribution</t>
  </si>
  <si>
    <t>Less: Visiting Company and Other Costs</t>
  </si>
  <si>
    <t>Fee</t>
  </si>
  <si>
    <t>Royalty</t>
  </si>
  <si>
    <t>Venue Hire</t>
  </si>
  <si>
    <t>Tech Hire</t>
  </si>
  <si>
    <t>Artist Hospitality</t>
  </si>
  <si>
    <t>Crew Hospitality</t>
  </si>
  <si>
    <t>Volunteer Duty of Care and Crew care.</t>
  </si>
  <si>
    <t>Volunteering Duty of care</t>
  </si>
  <si>
    <t>Transport</t>
  </si>
  <si>
    <t>Technical Manager / Apprentice</t>
  </si>
  <si>
    <t>Crew</t>
  </si>
  <si>
    <t>FOH Costs</t>
  </si>
  <si>
    <t>Marketing manager / Apprentice</t>
  </si>
  <si>
    <t>Marketing campaign</t>
  </si>
  <si>
    <t>Access - £500 per show</t>
  </si>
  <si>
    <t>Photography - £100 per show</t>
  </si>
  <si>
    <t>Evaluation - £50 per show</t>
  </si>
  <si>
    <t>Box Office set up</t>
  </si>
  <si>
    <t>Animation - Local Programme</t>
  </si>
  <si>
    <t>Total Cost</t>
  </si>
  <si>
    <t>TOTAL FESTIVAL COST (AFTER BO</t>
  </si>
  <si>
    <t>Key Assumptions</t>
  </si>
  <si>
    <t>Calculated Fields</t>
  </si>
  <si>
    <t>Number of performances</t>
  </si>
  <si>
    <t>Guaranteed Fees</t>
  </si>
  <si>
    <t>Royalty rate</t>
  </si>
  <si>
    <t>Models</t>
  </si>
  <si>
    <t xml:space="preserve"> Box Office Data</t>
  </si>
  <si>
    <t>Total Box Office</t>
  </si>
  <si>
    <t>Spektrix fee</t>
  </si>
  <si>
    <t>Merchant fee</t>
  </si>
  <si>
    <t>Total Box Office minus credit cards &amp; VAT</t>
  </si>
  <si>
    <t>Guaranteed Royalty</t>
  </si>
  <si>
    <t>FOH</t>
  </si>
  <si>
    <t>Attendants - Rate</t>
  </si>
  <si>
    <t>Hours</t>
  </si>
  <si>
    <t>Attendants Number</t>
  </si>
  <si>
    <t>Total Performance cost</t>
  </si>
  <si>
    <t>FOH Manager</t>
  </si>
  <si>
    <t>Rate</t>
  </si>
  <si>
    <t>Total cost</t>
  </si>
  <si>
    <t>FOH costs</t>
  </si>
  <si>
    <t>Crew costs</t>
  </si>
  <si>
    <t>Technical input (in half days)</t>
  </si>
  <si>
    <t>Tech Manager costs</t>
  </si>
  <si>
    <t>Marketing Manager / Apprentice</t>
  </si>
  <si>
    <t>Technical Hire Costs</t>
  </si>
  <si>
    <t>Light</t>
  </si>
  <si>
    <t>Sound</t>
  </si>
  <si>
    <t>AV</t>
  </si>
  <si>
    <t>N/A</t>
  </si>
  <si>
    <t>Set</t>
  </si>
  <si>
    <t>Miscellaneous</t>
  </si>
  <si>
    <t>Festival Wide</t>
  </si>
  <si>
    <t>BTO: MAY 17</t>
  </si>
  <si>
    <t>Budget</t>
  </si>
  <si>
    <t>Playing the Field</t>
  </si>
  <si>
    <t>Family Film Club</t>
  </si>
  <si>
    <t>Local Bands</t>
  </si>
  <si>
    <t>Potato Needs a Bath</t>
  </si>
  <si>
    <t>Club Night</t>
  </si>
  <si>
    <t>Women of Troy</t>
  </si>
  <si>
    <t>Red Ladder</t>
  </si>
  <si>
    <t>Underneath Floorboards</t>
  </si>
  <si>
    <t>TOTAL FESTIVAL COST</t>
  </si>
  <si>
    <t>BTO: OCT 17</t>
  </si>
  <si>
    <t>BTO: FEB 18</t>
  </si>
  <si>
    <t>Cost per unit</t>
  </si>
  <si>
    <t>Venues / People</t>
  </si>
  <si>
    <t>Days</t>
  </si>
  <si>
    <t>Daily rate</t>
  </si>
  <si>
    <t xml:space="preserve">Venue Hire </t>
  </si>
  <si>
    <t>V</t>
  </si>
  <si>
    <t xml:space="preserve">Venue Technical Hires  </t>
  </si>
  <si>
    <t>D</t>
  </si>
  <si>
    <t>Can enter in</t>
  </si>
  <si>
    <t>Dressing Room / Green Room Set Up / Artist Liaison</t>
  </si>
  <si>
    <t>Linked to venue / days</t>
  </si>
  <si>
    <t>Duty of Care (Vols)</t>
  </si>
  <si>
    <t xml:space="preserve">Sub-Total Technical </t>
  </si>
  <si>
    <t xml:space="preserve">Festival Production </t>
  </si>
  <si>
    <t>Local Technical Manager - (1.2 days per Festival day)</t>
  </si>
  <si>
    <t>Crew (x2)</t>
  </si>
  <si>
    <t>Local Technical Apprentice (1.2 days per Festival day)</t>
  </si>
  <si>
    <t xml:space="preserve">FOH Manager - </t>
  </si>
  <si>
    <t>FOH &amp; Box Office Team (x2)</t>
  </si>
  <si>
    <t>Sub-Total Festival Staff</t>
  </si>
  <si>
    <t>Festival Engagement,  MarComms &amp; Evaluation</t>
  </si>
  <si>
    <t xml:space="preserve">Local Marketing &amp; Engagement Manager </t>
  </si>
  <si>
    <t>Local Marketing &amp; Engagement Apprentice</t>
  </si>
  <si>
    <t>Marketing Campaign (per venue)</t>
  </si>
  <si>
    <t>Access performances</t>
  </si>
  <si>
    <t>F</t>
  </si>
  <si>
    <t>Remote Box Office Set-Up</t>
  </si>
  <si>
    <t>Photography / Filming / Documenting (per day)</t>
  </si>
  <si>
    <t>Evaluation (per day)</t>
  </si>
  <si>
    <t>Sub-Total Festival Engagement , MarComms, Evaluation</t>
  </si>
  <si>
    <t>Total for North Festivals</t>
  </si>
  <si>
    <t>Number of venues</t>
  </si>
  <si>
    <t>Number of days</t>
  </si>
  <si>
    <t>Cost per day</t>
  </si>
  <si>
    <t>Venue Hire (per venue)</t>
  </si>
  <si>
    <t xml:space="preserve">Venue Technical Hires  - </t>
  </si>
  <si>
    <t>Duty of Care -  Vol</t>
  </si>
  <si>
    <t>Total for East Festivals</t>
  </si>
  <si>
    <t>Venue Technical Hires  - 10 days @ £700</t>
  </si>
  <si>
    <t>Duty of Care - 20 people, 10 days @£8</t>
  </si>
  <si>
    <t>Total for West Festivals</t>
  </si>
  <si>
    <t>TOTAL SPEND</t>
  </si>
  <si>
    <t>VL</t>
  </si>
  <si>
    <t>Duty of Care</t>
  </si>
  <si>
    <t>T&amp;P</t>
  </si>
  <si>
    <t>E&amp;C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</si>
</sst>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£&quot;#,##0;[Red]\-&quot;£&quot;#,##0"/>
    <numFmt numFmtId="43" formatCode="_-* #,##0.00_-;\-* #,##0.00_-;_-* &quot;-&quot;??_-;_-@_-"/>
    <numFmt numFmtId="164" formatCode="_(* #,##0_);_(* \(#,##0\);_(* &quot;-&quot;_);_(@_)"/>
    <numFmt numFmtId="165" formatCode="&quot;£ &quot;#,##0.00;\(&quot;£ &quot;#,##0.00\)"/>
    <numFmt numFmtId="166" formatCode="#,##0;\(#,##0\)"/>
    <numFmt numFmtId="167" formatCode="&quot;£ &quot;#,##0;\(&quot;£ &quot;#,##0\)"/>
    <numFmt numFmtId="168" formatCode="_-* #,##0.0_-;\-* #,##0.0_-;_-* &quot;-&quot;??_-;_-@_-"/>
    <numFmt numFmtId="169" formatCode="_-* #,##0_-;\-* #,##0_-;_-* &quot;-&quot;??_-;_-@_-"/>
  </numFmts>
  <fonts count="43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2"/>
      <name val="Geneva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9"/>
      <color indexed="8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164" fontId="16" fillId="0" borderId="0" applyFill="0" applyBorder="0"/>
    <xf numFmtId="164" fontId="16" fillId="0" borderId="0" applyFill="0" applyBorder="0"/>
    <xf numFmtId="166" fontId="17" fillId="0" borderId="0"/>
    <xf numFmtId="0" fontId="6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9" fillId="0" borderId="0"/>
    <xf numFmtId="0" fontId="6" fillId="0" borderId="0"/>
    <xf numFmtId="43" fontId="32" fillId="0" borderId="0" applyFont="0" applyFill="0" applyBorder="0" applyAlignment="0" applyProtection="0"/>
    <xf numFmtId="9" fontId="33" fillId="0" borderId="0" applyFont="0" applyFill="0" applyBorder="0" applyAlignment="0" applyProtection="0"/>
  </cellStyleXfs>
  <cellXfs count="361">
    <xf numFmtId="0" fontId="0" fillId="0" borderId="0" xfId="0"/>
    <xf numFmtId="166" fontId="24" fillId="0" borderId="0" xfId="40" applyFont="1" applyBorder="1" applyAlignment="1">
      <alignment horizontal="center"/>
    </xf>
    <xf numFmtId="0" fontId="27" fillId="0" borderId="15" xfId="40" applyNumberFormat="1" applyFont="1" applyBorder="1" applyAlignment="1"/>
    <xf numFmtId="166" fontId="25" fillId="0" borderId="0" xfId="40" applyFont="1" applyBorder="1" applyAlignment="1"/>
    <xf numFmtId="0" fontId="28" fillId="24" borderId="15" xfId="40" applyNumberFormat="1" applyFont="1" applyFill="1" applyBorder="1" applyAlignment="1"/>
    <xf numFmtId="166" fontId="28" fillId="0" borderId="0" xfId="40" quotePrefix="1" applyFont="1" applyBorder="1" applyAlignment="1">
      <alignment horizontal="right"/>
    </xf>
    <xf numFmtId="166" fontId="25" fillId="0" borderId="13" xfId="40" applyFont="1" applyBorder="1"/>
    <xf numFmtId="166" fontId="25" fillId="24" borderId="15" xfId="40" applyFont="1" applyFill="1" applyBorder="1" applyAlignment="1"/>
    <xf numFmtId="166" fontId="28" fillId="24" borderId="0" xfId="40" applyFont="1" applyFill="1" applyBorder="1"/>
    <xf numFmtId="166" fontId="24" fillId="0" borderId="13" xfId="40" applyFont="1" applyBorder="1"/>
    <xf numFmtId="43" fontId="28" fillId="24" borderId="0" xfId="40" applyNumberFormat="1" applyFont="1" applyFill="1" applyBorder="1"/>
    <xf numFmtId="166" fontId="25" fillId="24" borderId="13" xfId="40" applyFont="1" applyFill="1" applyBorder="1"/>
    <xf numFmtId="166" fontId="25" fillId="0" borderId="15" xfId="40" applyFont="1" applyBorder="1" applyAlignment="1"/>
    <xf numFmtId="166" fontId="25" fillId="0" borderId="0" xfId="40" applyFont="1" applyBorder="1"/>
    <xf numFmtId="166" fontId="25" fillId="0" borderId="15" xfId="40" applyFont="1" applyBorder="1"/>
    <xf numFmtId="166" fontId="25" fillId="0" borderId="16" xfId="40" applyFont="1" applyBorder="1"/>
    <xf numFmtId="166" fontId="24" fillId="0" borderId="17" xfId="40" applyFont="1" applyBorder="1"/>
    <xf numFmtId="166" fontId="28" fillId="0" borderId="15" xfId="40" applyFont="1" applyBorder="1"/>
    <xf numFmtId="166" fontId="25" fillId="0" borderId="0" xfId="40" applyFont="1" applyFill="1" applyBorder="1"/>
    <xf numFmtId="166" fontId="25" fillId="0" borderId="15" xfId="40" applyFont="1" applyFill="1" applyBorder="1"/>
    <xf numFmtId="166" fontId="24" fillId="0" borderId="11" xfId="40" applyFont="1" applyBorder="1"/>
    <xf numFmtId="166" fontId="24" fillId="0" borderId="16" xfId="40" applyFont="1" applyBorder="1"/>
    <xf numFmtId="166" fontId="24" fillId="0" borderId="0" xfId="40" applyFont="1" applyBorder="1"/>
    <xf numFmtId="166" fontId="25" fillId="25" borderId="15" xfId="40" applyFont="1" applyFill="1" applyBorder="1"/>
    <xf numFmtId="166" fontId="25" fillId="25" borderId="0" xfId="40" applyFont="1" applyFill="1" applyBorder="1"/>
    <xf numFmtId="166" fontId="25" fillId="24" borderId="15" xfId="40" applyFont="1" applyFill="1" applyBorder="1"/>
    <xf numFmtId="166" fontId="25" fillId="24" borderId="0" xfId="40" applyFont="1" applyFill="1" applyBorder="1"/>
    <xf numFmtId="10" fontId="25" fillId="25" borderId="0" xfId="40" applyNumberFormat="1" applyFont="1" applyFill="1" applyBorder="1"/>
    <xf numFmtId="166" fontId="27" fillId="0" borderId="15" xfId="40" applyFont="1" applyBorder="1"/>
    <xf numFmtId="0" fontId="25" fillId="0" borderId="15" xfId="40" applyNumberFormat="1" applyFont="1" applyBorder="1" applyAlignment="1">
      <alignment horizontal="left"/>
    </xf>
    <xf numFmtId="0" fontId="28" fillId="25" borderId="15" xfId="29" applyNumberFormat="1" applyFont="1" applyFill="1" applyBorder="1"/>
    <xf numFmtId="0" fontId="25" fillId="25" borderId="0" xfId="29" applyFont="1" applyFill="1" applyBorder="1"/>
    <xf numFmtId="0" fontId="28" fillId="0" borderId="15" xfId="29" applyNumberFormat="1" applyFont="1" applyBorder="1"/>
    <xf numFmtId="165" fontId="25" fillId="0" borderId="0" xfId="29" applyNumberFormat="1" applyFont="1" applyBorder="1"/>
    <xf numFmtId="0" fontId="25" fillId="25" borderId="15" xfId="29" applyNumberFormat="1" applyFont="1" applyFill="1" applyBorder="1"/>
    <xf numFmtId="165" fontId="25" fillId="25" borderId="0" xfId="29" applyNumberFormat="1" applyFont="1" applyFill="1" applyBorder="1"/>
    <xf numFmtId="0" fontId="25" fillId="25" borderId="15" xfId="29" applyFont="1" applyFill="1" applyBorder="1"/>
    <xf numFmtId="0" fontId="25" fillId="0" borderId="15" xfId="29" applyFont="1" applyFill="1" applyBorder="1"/>
    <xf numFmtId="0" fontId="25" fillId="0" borderId="0" xfId="29" applyFont="1" applyFill="1" applyBorder="1"/>
    <xf numFmtId="0" fontId="28" fillId="26" borderId="15" xfId="40" applyNumberFormat="1" applyFont="1" applyFill="1" applyBorder="1" applyAlignment="1"/>
    <xf numFmtId="167" fontId="25" fillId="26" borderId="16" xfId="29" applyNumberFormat="1" applyFont="1" applyFill="1" applyBorder="1"/>
    <xf numFmtId="166" fontId="24" fillId="0" borderId="0" xfId="40" applyFont="1" applyFill="1" applyBorder="1" applyAlignment="1"/>
    <xf numFmtId="166" fontId="25" fillId="0" borderId="0" xfId="40" applyFont="1" applyFill="1" applyBorder="1" applyAlignment="1"/>
    <xf numFmtId="166" fontId="28" fillId="0" borderId="0" xfId="40" quotePrefix="1" applyFont="1" applyFill="1" applyBorder="1" applyAlignment="1">
      <alignment horizontal="right"/>
    </xf>
    <xf numFmtId="166" fontId="28" fillId="0" borderId="0" xfId="40" applyFont="1" applyFill="1" applyBorder="1"/>
    <xf numFmtId="43" fontId="28" fillId="0" borderId="0" xfId="40" applyNumberFormat="1" applyFont="1" applyFill="1" applyBorder="1"/>
    <xf numFmtId="166" fontId="25" fillId="0" borderId="17" xfId="40" applyFont="1" applyBorder="1"/>
    <xf numFmtId="166" fontId="24" fillId="0" borderId="0" xfId="40" applyFont="1" applyFill="1" applyBorder="1"/>
    <xf numFmtId="10" fontId="25" fillId="0" borderId="0" xfId="40" applyNumberFormat="1" applyFont="1" applyFill="1" applyBorder="1"/>
    <xf numFmtId="165" fontId="25" fillId="0" borderId="0" xfId="29" applyNumberFormat="1" applyFont="1" applyFill="1" applyBorder="1"/>
    <xf numFmtId="167" fontId="25" fillId="0" borderId="0" xfId="29" applyNumberFormat="1" applyFont="1" applyFill="1" applyBorder="1"/>
    <xf numFmtId="9" fontId="25" fillId="0" borderId="0" xfId="29" applyNumberFormat="1" applyFont="1" applyFill="1" applyBorder="1"/>
    <xf numFmtId="0" fontId="24" fillId="0" borderId="15" xfId="29" applyFont="1" applyFill="1" applyBorder="1"/>
    <xf numFmtId="0" fontId="28" fillId="27" borderId="15" xfId="29" applyNumberFormat="1" applyFont="1" applyFill="1" applyBorder="1"/>
    <xf numFmtId="0" fontId="25" fillId="27" borderId="0" xfId="29" applyFont="1" applyFill="1" applyBorder="1"/>
    <xf numFmtId="0" fontId="25" fillId="0" borderId="15" xfId="29" applyNumberFormat="1" applyFont="1" applyFill="1" applyBorder="1"/>
    <xf numFmtId="166" fontId="24" fillId="0" borderId="0" xfId="40" applyFont="1" applyFill="1" applyBorder="1" applyAlignment="1">
      <alignment horizontal="center"/>
    </xf>
    <xf numFmtId="166" fontId="28" fillId="0" borderId="0" xfId="40" quotePrefix="1" applyFont="1" applyFill="1" applyBorder="1" applyAlignment="1">
      <alignment horizontal="center"/>
    </xf>
    <xf numFmtId="166" fontId="25" fillId="0" borderId="16" xfId="40" applyFont="1" applyFill="1" applyBorder="1"/>
    <xf numFmtId="166" fontId="24" fillId="0" borderId="16" xfId="40" applyFont="1" applyFill="1" applyBorder="1"/>
    <xf numFmtId="0" fontId="25" fillId="0" borderId="0" xfId="48" applyFont="1"/>
    <xf numFmtId="0" fontId="6" fillId="0" borderId="0" xfId="48"/>
    <xf numFmtId="0" fontId="25" fillId="0" borderId="0" xfId="48" applyFont="1" applyFill="1" applyBorder="1"/>
    <xf numFmtId="0" fontId="25" fillId="0" borderId="0" xfId="48" applyFont="1" applyFill="1"/>
    <xf numFmtId="0" fontId="24" fillId="0" borderId="0" xfId="48" applyFont="1"/>
    <xf numFmtId="0" fontId="24" fillId="0" borderId="18" xfId="48" applyFont="1" applyBorder="1"/>
    <xf numFmtId="0" fontId="26" fillId="0" borderId="13" xfId="48" applyFont="1" applyBorder="1"/>
    <xf numFmtId="0" fontId="25" fillId="0" borderId="13" xfId="48" applyFont="1" applyBorder="1" applyAlignment="1">
      <alignment horizontal="center"/>
    </xf>
    <xf numFmtId="0" fontId="25" fillId="0" borderId="0" xfId="48" applyFont="1" applyFill="1" applyBorder="1" applyAlignment="1">
      <alignment horizontal="center" vertical="top" wrapText="1"/>
    </xf>
    <xf numFmtId="0" fontId="24" fillId="0" borderId="0" xfId="48" applyFont="1" applyBorder="1" applyAlignment="1">
      <alignment horizontal="right" vertical="top" wrapText="1"/>
    </xf>
    <xf numFmtId="0" fontId="25" fillId="0" borderId="13" xfId="48" applyFont="1" applyBorder="1" applyAlignment="1">
      <alignment horizontal="center" vertical="top" wrapText="1"/>
    </xf>
    <xf numFmtId="0" fontId="24" fillId="0" borderId="13" xfId="48" applyFont="1" applyBorder="1" applyAlignment="1">
      <alignment horizontal="center"/>
    </xf>
    <xf numFmtId="0" fontId="24" fillId="0" borderId="0" xfId="48" applyFont="1" applyFill="1" applyBorder="1"/>
    <xf numFmtId="0" fontId="24" fillId="0" borderId="10" xfId="48" applyFont="1" applyBorder="1" applyAlignment="1">
      <alignment horizontal="center"/>
    </xf>
    <xf numFmtId="0" fontId="6" fillId="0" borderId="0" xfId="48" applyFont="1" applyAlignment="1">
      <alignment horizontal="center" wrapText="1"/>
    </xf>
    <xf numFmtId="0" fontId="24" fillId="0" borderId="0" xfId="48" applyFont="1" applyFill="1" applyBorder="1" applyAlignment="1">
      <alignment horizontal="center" vertical="top" wrapText="1"/>
    </xf>
    <xf numFmtId="0" fontId="24" fillId="0" borderId="10" xfId="48" applyFont="1" applyFill="1" applyBorder="1" applyAlignment="1">
      <alignment horizontal="center"/>
    </xf>
    <xf numFmtId="167" fontId="25" fillId="0" borderId="16" xfId="29" applyNumberFormat="1" applyFont="1" applyFill="1" applyBorder="1"/>
    <xf numFmtId="0" fontId="25" fillId="28" borderId="15" xfId="40" applyNumberFormat="1" applyFont="1" applyFill="1" applyBorder="1" applyAlignment="1"/>
    <xf numFmtId="166" fontId="25" fillId="28" borderId="15" xfId="40" applyFont="1" applyFill="1" applyBorder="1"/>
    <xf numFmtId="0" fontId="28" fillId="0" borderId="15" xfId="40" applyNumberFormat="1" applyFont="1" applyFill="1" applyBorder="1" applyAlignment="1"/>
    <xf numFmtId="169" fontId="25" fillId="25" borderId="0" xfId="49" applyNumberFormat="1" applyFont="1" applyFill="1" applyBorder="1"/>
    <xf numFmtId="0" fontId="25" fillId="0" borderId="15" xfId="40" applyNumberFormat="1" applyFont="1" applyFill="1" applyBorder="1" applyAlignment="1"/>
    <xf numFmtId="168" fontId="25" fillId="0" borderId="0" xfId="49" applyNumberFormat="1" applyFont="1" applyFill="1" applyBorder="1"/>
    <xf numFmtId="166" fontId="25" fillId="29" borderId="0" xfId="40" applyFont="1" applyFill="1" applyBorder="1"/>
    <xf numFmtId="14" fontId="6" fillId="0" borderId="0" xfId="48" applyNumberFormat="1" applyFont="1" applyAlignment="1">
      <alignment horizontal="center" wrapText="1"/>
    </xf>
    <xf numFmtId="0" fontId="24" fillId="0" borderId="15" xfId="48" applyFont="1" applyBorder="1"/>
    <xf numFmtId="0" fontId="24" fillId="0" borderId="23" xfId="48" applyFont="1" applyBorder="1" applyAlignment="1">
      <alignment horizontal="center"/>
    </xf>
    <xf numFmtId="0" fontId="24" fillId="0" borderId="24" xfId="48" applyFont="1" applyBorder="1" applyAlignment="1">
      <alignment horizontal="center"/>
    </xf>
    <xf numFmtId="166" fontId="24" fillId="0" borderId="25" xfId="40" applyFont="1" applyBorder="1" applyAlignment="1">
      <alignment horizontal="center"/>
    </xf>
    <xf numFmtId="166" fontId="24" fillId="0" borderId="26" xfId="40" applyFont="1" applyBorder="1" applyAlignment="1">
      <alignment horizontal="center"/>
    </xf>
    <xf numFmtId="0" fontId="24" fillId="0" borderId="25" xfId="48" applyFont="1" applyFill="1" applyBorder="1" applyAlignment="1">
      <alignment horizontal="center" vertical="top" wrapText="1"/>
    </xf>
    <xf numFmtId="0" fontId="6" fillId="0" borderId="25" xfId="48" applyFont="1" applyBorder="1" applyAlignment="1">
      <alignment horizontal="center" wrapText="1"/>
    </xf>
    <xf numFmtId="0" fontId="6" fillId="0" borderId="0" xfId="48" applyFont="1" applyBorder="1" applyAlignment="1">
      <alignment horizontal="center" wrapText="1"/>
    </xf>
    <xf numFmtId="0" fontId="6" fillId="0" borderId="26" xfId="48" applyFont="1" applyBorder="1" applyAlignment="1">
      <alignment horizontal="center" wrapText="1"/>
    </xf>
    <xf numFmtId="14" fontId="6" fillId="0" borderId="25" xfId="48" applyNumberFormat="1" applyFont="1" applyBorder="1" applyAlignment="1">
      <alignment horizontal="center" wrapText="1"/>
    </xf>
    <xf numFmtId="14" fontId="6" fillId="0" borderId="0" xfId="48" applyNumberFormat="1" applyFont="1" applyBorder="1" applyAlignment="1">
      <alignment horizontal="center" wrapText="1"/>
    </xf>
    <xf numFmtId="14" fontId="6" fillId="0" borderId="26" xfId="48" applyNumberFormat="1" applyFont="1" applyBorder="1" applyAlignment="1">
      <alignment horizontal="center" wrapText="1"/>
    </xf>
    <xf numFmtId="166" fontId="25" fillId="0" borderId="25" xfId="40" applyFont="1" applyBorder="1" applyAlignment="1"/>
    <xf numFmtId="166" fontId="25" fillId="0" borderId="26" xfId="40" applyFont="1" applyBorder="1" applyAlignment="1"/>
    <xf numFmtId="166" fontId="28" fillId="0" borderId="25" xfId="40" quotePrefix="1" applyFont="1" applyBorder="1" applyAlignment="1">
      <alignment horizontal="right"/>
    </xf>
    <xf numFmtId="166" fontId="28" fillId="0" borderId="26" xfId="40" quotePrefix="1" applyFont="1" applyBorder="1" applyAlignment="1">
      <alignment horizontal="right"/>
    </xf>
    <xf numFmtId="166" fontId="28" fillId="24" borderId="25" xfId="40" applyFont="1" applyFill="1" applyBorder="1"/>
    <xf numFmtId="166" fontId="28" fillId="24" borderId="26" xfId="40" applyFont="1" applyFill="1" applyBorder="1"/>
    <xf numFmtId="43" fontId="28" fillId="24" borderId="25" xfId="40" applyNumberFormat="1" applyFont="1" applyFill="1" applyBorder="1"/>
    <xf numFmtId="43" fontId="28" fillId="24" borderId="26" xfId="40" applyNumberFormat="1" applyFont="1" applyFill="1" applyBorder="1"/>
    <xf numFmtId="166" fontId="25" fillId="0" borderId="25" xfId="40" applyFont="1" applyBorder="1"/>
    <xf numFmtId="166" fontId="25" fillId="0" borderId="26" xfId="40" applyFont="1" applyBorder="1"/>
    <xf numFmtId="166" fontId="25" fillId="0" borderId="27" xfId="40" applyFont="1" applyBorder="1"/>
    <xf numFmtId="166" fontId="25" fillId="0" borderId="28" xfId="40" applyFont="1" applyBorder="1"/>
    <xf numFmtId="166" fontId="25" fillId="29" borderId="25" xfId="40" applyFont="1" applyFill="1" applyBorder="1"/>
    <xf numFmtId="166" fontId="25" fillId="29" borderId="26" xfId="40" applyFont="1" applyFill="1" applyBorder="1"/>
    <xf numFmtId="166" fontId="24" fillId="0" borderId="27" xfId="40" applyFont="1" applyBorder="1"/>
    <xf numFmtId="166" fontId="24" fillId="0" borderId="28" xfId="40" applyFont="1" applyBorder="1"/>
    <xf numFmtId="166" fontId="24" fillId="0" borderId="25" xfId="40" applyFont="1" applyBorder="1"/>
    <xf numFmtId="166" fontId="24" fillId="0" borderId="26" xfId="40" applyFont="1" applyBorder="1"/>
    <xf numFmtId="0" fontId="25" fillId="25" borderId="25" xfId="29" applyFont="1" applyFill="1" applyBorder="1"/>
    <xf numFmtId="0" fontId="25" fillId="25" borderId="26" xfId="29" applyFont="1" applyFill="1" applyBorder="1"/>
    <xf numFmtId="0" fontId="25" fillId="27" borderId="25" xfId="29" applyFont="1" applyFill="1" applyBorder="1"/>
    <xf numFmtId="0" fontId="25" fillId="27" borderId="26" xfId="29" applyFont="1" applyFill="1" applyBorder="1"/>
    <xf numFmtId="166" fontId="25" fillId="25" borderId="25" xfId="40" applyFont="1" applyFill="1" applyBorder="1"/>
    <xf numFmtId="166" fontId="25" fillId="25" borderId="26" xfId="40" applyFont="1" applyFill="1" applyBorder="1"/>
    <xf numFmtId="166" fontId="25" fillId="24" borderId="25" xfId="40" applyFont="1" applyFill="1" applyBorder="1"/>
    <xf numFmtId="166" fontId="25" fillId="24" borderId="26" xfId="40" applyFont="1" applyFill="1" applyBorder="1"/>
    <xf numFmtId="10" fontId="25" fillId="25" borderId="25" xfId="40" applyNumberFormat="1" applyFont="1" applyFill="1" applyBorder="1"/>
    <xf numFmtId="10" fontId="25" fillId="25" borderId="26" xfId="40" applyNumberFormat="1" applyFont="1" applyFill="1" applyBorder="1"/>
    <xf numFmtId="165" fontId="25" fillId="0" borderId="25" xfId="29" applyNumberFormat="1" applyFont="1" applyBorder="1"/>
    <xf numFmtId="165" fontId="25" fillId="0" borderId="26" xfId="29" applyNumberFormat="1" applyFont="1" applyBorder="1"/>
    <xf numFmtId="165" fontId="25" fillId="25" borderId="25" xfId="29" applyNumberFormat="1" applyFont="1" applyFill="1" applyBorder="1"/>
    <xf numFmtId="165" fontId="25" fillId="25" borderId="26" xfId="29" applyNumberFormat="1" applyFont="1" applyFill="1" applyBorder="1"/>
    <xf numFmtId="169" fontId="25" fillId="25" borderId="25" xfId="49" applyNumberFormat="1" applyFont="1" applyFill="1" applyBorder="1"/>
    <xf numFmtId="169" fontId="25" fillId="25" borderId="26" xfId="49" applyNumberFormat="1" applyFont="1" applyFill="1" applyBorder="1"/>
    <xf numFmtId="165" fontId="25" fillId="0" borderId="25" xfId="29" applyNumberFormat="1" applyFont="1" applyFill="1" applyBorder="1"/>
    <xf numFmtId="165" fontId="25" fillId="0" borderId="26" xfId="29" applyNumberFormat="1" applyFont="1" applyFill="1" applyBorder="1"/>
    <xf numFmtId="0" fontId="25" fillId="0" borderId="25" xfId="29" applyFont="1" applyFill="1" applyBorder="1"/>
    <xf numFmtId="0" fontId="25" fillId="0" borderId="26" xfId="29" applyFont="1" applyFill="1" applyBorder="1"/>
    <xf numFmtId="167" fontId="25" fillId="26" borderId="27" xfId="29" applyNumberFormat="1" applyFont="1" applyFill="1" applyBorder="1"/>
    <xf numFmtId="167" fontId="25" fillId="26" borderId="28" xfId="29" applyNumberFormat="1" applyFont="1" applyFill="1" applyBorder="1"/>
    <xf numFmtId="167" fontId="25" fillId="0" borderId="25" xfId="29" applyNumberFormat="1" applyFont="1" applyFill="1" applyBorder="1"/>
    <xf numFmtId="167" fontId="25" fillId="0" borderId="26" xfId="29" applyNumberFormat="1" applyFont="1" applyFill="1" applyBorder="1"/>
    <xf numFmtId="168" fontId="25" fillId="0" borderId="25" xfId="49" applyNumberFormat="1" applyFont="1" applyFill="1" applyBorder="1"/>
    <xf numFmtId="168" fontId="25" fillId="0" borderId="26" xfId="49" applyNumberFormat="1" applyFont="1" applyFill="1" applyBorder="1"/>
    <xf numFmtId="167" fontId="25" fillId="26" borderId="29" xfId="29" applyNumberFormat="1" applyFont="1" applyFill="1" applyBorder="1"/>
    <xf numFmtId="167" fontId="25" fillId="26" borderId="30" xfId="29" applyNumberFormat="1" applyFont="1" applyFill="1" applyBorder="1"/>
    <xf numFmtId="167" fontId="25" fillId="26" borderId="31" xfId="29" applyNumberFormat="1" applyFont="1" applyFill="1" applyBorder="1"/>
    <xf numFmtId="166" fontId="25" fillId="29" borderId="15" xfId="40" applyFont="1" applyFill="1" applyBorder="1"/>
    <xf numFmtId="0" fontId="25" fillId="29" borderId="15" xfId="40" applyNumberFormat="1" applyFont="1" applyFill="1" applyBorder="1" applyAlignment="1"/>
    <xf numFmtId="0" fontId="25" fillId="0" borderId="32" xfId="48" applyFont="1" applyBorder="1"/>
    <xf numFmtId="0" fontId="24" fillId="0" borderId="33" xfId="48" applyFont="1" applyBorder="1" applyAlignment="1">
      <alignment horizontal="center"/>
    </xf>
    <xf numFmtId="166" fontId="24" fillId="0" borderId="34" xfId="40" applyFont="1" applyBorder="1" applyAlignment="1">
      <alignment horizontal="center"/>
    </xf>
    <xf numFmtId="0" fontId="24" fillId="0" borderId="34" xfId="48" applyFont="1" applyFill="1" applyBorder="1" applyAlignment="1">
      <alignment horizontal="center" vertical="top" wrapText="1"/>
    </xf>
    <xf numFmtId="0" fontId="6" fillId="0" borderId="34" xfId="48" applyFont="1" applyBorder="1" applyAlignment="1">
      <alignment horizontal="center" wrapText="1"/>
    </xf>
    <xf numFmtId="166" fontId="25" fillId="0" borderId="34" xfId="40" applyFont="1" applyBorder="1" applyAlignment="1"/>
    <xf numFmtId="166" fontId="28" fillId="0" borderId="34" xfId="40" quotePrefix="1" applyFont="1" applyBorder="1" applyAlignment="1">
      <alignment horizontal="right"/>
    </xf>
    <xf numFmtId="166" fontId="28" fillId="24" borderId="34" xfId="40" applyFont="1" applyFill="1" applyBorder="1"/>
    <xf numFmtId="43" fontId="28" fillId="24" borderId="34" xfId="40" applyNumberFormat="1" applyFont="1" applyFill="1" applyBorder="1"/>
    <xf numFmtId="166" fontId="25" fillId="0" borderId="34" xfId="40" applyFont="1" applyBorder="1"/>
    <xf numFmtId="166" fontId="25" fillId="0" borderId="35" xfId="40" applyFont="1" applyBorder="1"/>
    <xf numFmtId="166" fontId="25" fillId="0" borderId="34" xfId="40" applyFont="1" applyFill="1" applyBorder="1"/>
    <xf numFmtId="166" fontId="24" fillId="0" borderId="34" xfId="40" applyFont="1" applyBorder="1"/>
    <xf numFmtId="166" fontId="25" fillId="24" borderId="34" xfId="40" applyFont="1" applyFill="1" applyBorder="1"/>
    <xf numFmtId="166" fontId="24" fillId="0" borderId="36" xfId="40" applyFont="1" applyBorder="1"/>
    <xf numFmtId="169" fontId="25" fillId="0" borderId="0" xfId="49" applyNumberFormat="1" applyFont="1" applyFill="1" applyBorder="1"/>
    <xf numFmtId="0" fontId="24" fillId="0" borderId="34" xfId="48" applyFont="1" applyBorder="1" applyAlignment="1">
      <alignment horizontal="center"/>
    </xf>
    <xf numFmtId="0" fontId="25" fillId="0" borderId="34" xfId="48" applyFont="1" applyBorder="1" applyAlignment="1">
      <alignment horizontal="center" vertical="top" wrapText="1"/>
    </xf>
    <xf numFmtId="0" fontId="25" fillId="0" borderId="34" xfId="48" applyFont="1" applyBorder="1" applyAlignment="1">
      <alignment horizontal="center"/>
    </xf>
    <xf numFmtId="0" fontId="26" fillId="0" borderId="34" xfId="48" applyFont="1" applyBorder="1"/>
    <xf numFmtId="166" fontId="24" fillId="0" borderId="33" xfId="40" applyFont="1" applyBorder="1"/>
    <xf numFmtId="0" fontId="24" fillId="0" borderId="34" xfId="48" applyFont="1" applyFill="1" applyBorder="1" applyAlignment="1">
      <alignment horizontal="center" vertical="center"/>
    </xf>
    <xf numFmtId="166" fontId="24" fillId="0" borderId="34" xfId="40" applyFont="1" applyFill="1" applyBorder="1" applyAlignment="1"/>
    <xf numFmtId="166" fontId="25" fillId="0" borderId="34" xfId="40" applyFont="1" applyFill="1" applyBorder="1" applyAlignment="1"/>
    <xf numFmtId="166" fontId="28" fillId="0" borderId="34" xfId="40" quotePrefix="1" applyFont="1" applyFill="1" applyBorder="1" applyAlignment="1">
      <alignment horizontal="right"/>
    </xf>
    <xf numFmtId="166" fontId="28" fillId="0" borderId="34" xfId="40" applyFont="1" applyFill="1" applyBorder="1"/>
    <xf numFmtId="43" fontId="28" fillId="0" borderId="34" xfId="40" applyNumberFormat="1" applyFont="1" applyFill="1" applyBorder="1"/>
    <xf numFmtId="0" fontId="25" fillId="0" borderId="37" xfId="48" applyFont="1" applyFill="1" applyBorder="1"/>
    <xf numFmtId="166" fontId="25" fillId="0" borderId="33" xfId="40" applyFont="1" applyFill="1" applyBorder="1"/>
    <xf numFmtId="166" fontId="25" fillId="0" borderId="35" xfId="40" applyFont="1" applyFill="1" applyBorder="1"/>
    <xf numFmtId="166" fontId="24" fillId="0" borderId="36" xfId="40" applyFont="1" applyFill="1" applyBorder="1"/>
    <xf numFmtId="166" fontId="24" fillId="0" borderId="35" xfId="40" applyFont="1" applyFill="1" applyBorder="1"/>
    <xf numFmtId="166" fontId="24" fillId="0" borderId="34" xfId="40" applyFont="1" applyFill="1" applyBorder="1"/>
    <xf numFmtId="166" fontId="6" fillId="0" borderId="23" xfId="48" applyNumberFormat="1" applyBorder="1"/>
    <xf numFmtId="0" fontId="34" fillId="0" borderId="0" xfId="0" applyFont="1"/>
    <xf numFmtId="0" fontId="0" fillId="30" borderId="0" xfId="0" applyFill="1"/>
    <xf numFmtId="0" fontId="34" fillId="28" borderId="0" xfId="0" applyFont="1" applyFill="1"/>
    <xf numFmtId="0" fontId="0" fillId="30" borderId="16" xfId="0" applyFill="1" applyBorder="1"/>
    <xf numFmtId="169" fontId="0" fillId="0" borderId="0" xfId="49" applyNumberFormat="1" applyFont="1"/>
    <xf numFmtId="0" fontId="34" fillId="0" borderId="0" xfId="0" applyFont="1" applyProtection="1"/>
    <xf numFmtId="0" fontId="0" fillId="0" borderId="0" xfId="0" applyProtection="1"/>
    <xf numFmtId="0" fontId="0" fillId="0" borderId="38" xfId="0" applyBorder="1" applyProtection="1"/>
    <xf numFmtId="0" fontId="0" fillId="0" borderId="39" xfId="0" applyBorder="1" applyProtection="1"/>
    <xf numFmtId="17" fontId="34" fillId="0" borderId="40" xfId="0" applyNumberFormat="1" applyFont="1" applyBorder="1" applyProtection="1"/>
    <xf numFmtId="0" fontId="0" fillId="30" borderId="0" xfId="0" applyFill="1" applyProtection="1"/>
    <xf numFmtId="0" fontId="0" fillId="30" borderId="25" xfId="0" applyFill="1" applyBorder="1" applyProtection="1"/>
    <xf numFmtId="0" fontId="0" fillId="30" borderId="0" xfId="0" applyFill="1" applyBorder="1" applyProtection="1"/>
    <xf numFmtId="0" fontId="0" fillId="28" borderId="0" xfId="0" applyFill="1" applyBorder="1" applyProtection="1"/>
    <xf numFmtId="169" fontId="34" fillId="30" borderId="26" xfId="49" applyNumberFormat="1" applyFont="1" applyFill="1" applyBorder="1" applyProtection="1"/>
    <xf numFmtId="0" fontId="34" fillId="28" borderId="0" xfId="0" applyFont="1" applyFill="1" applyProtection="1"/>
    <xf numFmtId="0" fontId="0" fillId="30" borderId="0" xfId="0" applyFont="1" applyFill="1" applyProtection="1"/>
    <xf numFmtId="0" fontId="34" fillId="31" borderId="0" xfId="0" applyFont="1" applyFill="1" applyProtection="1"/>
    <xf numFmtId="0" fontId="0" fillId="31" borderId="0" xfId="0" applyFill="1" applyProtection="1"/>
    <xf numFmtId="0" fontId="0" fillId="28" borderId="25" xfId="0" applyFill="1" applyBorder="1" applyProtection="1"/>
    <xf numFmtId="0" fontId="0" fillId="30" borderId="16" xfId="0" applyFill="1" applyBorder="1" applyProtection="1"/>
    <xf numFmtId="0" fontId="0" fillId="30" borderId="27" xfId="0" applyFill="1" applyBorder="1" applyProtection="1"/>
    <xf numFmtId="169" fontId="34" fillId="30" borderId="28" xfId="49" applyNumberFormat="1" applyFont="1" applyFill="1" applyBorder="1" applyProtection="1"/>
    <xf numFmtId="0" fontId="0" fillId="30" borderId="28" xfId="0" applyFill="1" applyBorder="1" applyProtection="1"/>
    <xf numFmtId="0" fontId="0" fillId="30" borderId="10" xfId="0" applyFill="1" applyBorder="1" applyProtection="1"/>
    <xf numFmtId="0" fontId="0" fillId="30" borderId="23" xfId="0" applyFill="1" applyBorder="1" applyProtection="1"/>
    <xf numFmtId="169" fontId="34" fillId="30" borderId="24" xfId="49" applyNumberFormat="1" applyFont="1" applyFill="1" applyBorder="1" applyProtection="1"/>
    <xf numFmtId="0" fontId="34" fillId="30" borderId="26" xfId="0" applyFont="1" applyFill="1" applyBorder="1" applyProtection="1"/>
    <xf numFmtId="0" fontId="34" fillId="30" borderId="24" xfId="0" applyFont="1" applyFill="1" applyBorder="1" applyProtection="1"/>
    <xf numFmtId="0" fontId="0" fillId="30" borderId="41" xfId="0" applyFill="1" applyBorder="1" applyProtection="1"/>
    <xf numFmtId="0" fontId="0" fillId="30" borderId="42" xfId="0" applyFill="1" applyBorder="1" applyProtection="1"/>
    <xf numFmtId="0" fontId="0" fillId="30" borderId="43" xfId="0" applyFill="1" applyBorder="1" applyProtection="1"/>
    <xf numFmtId="169" fontId="34" fillId="30" borderId="44" xfId="49" applyNumberFormat="1" applyFont="1" applyFill="1" applyBorder="1" applyProtection="1"/>
    <xf numFmtId="0" fontId="34" fillId="30" borderId="44" xfId="0" applyFont="1" applyFill="1" applyBorder="1" applyProtection="1"/>
    <xf numFmtId="169" fontId="34" fillId="0" borderId="0" xfId="49" applyNumberFormat="1" applyFont="1" applyProtection="1"/>
    <xf numFmtId="0" fontId="34" fillId="30" borderId="41" xfId="0" applyFont="1" applyFill="1" applyBorder="1" applyProtection="1"/>
    <xf numFmtId="169" fontId="34" fillId="30" borderId="41" xfId="49" applyNumberFormat="1" applyFont="1" applyFill="1" applyBorder="1" applyProtection="1"/>
    <xf numFmtId="169" fontId="34" fillId="31" borderId="0" xfId="49" applyNumberFormat="1" applyFont="1" applyFill="1" applyProtection="1"/>
    <xf numFmtId="169" fontId="0" fillId="0" borderId="0" xfId="49" applyNumberFormat="1" applyFont="1" applyProtection="1"/>
    <xf numFmtId="0" fontId="35" fillId="0" borderId="0" xfId="0" applyFont="1"/>
    <xf numFmtId="169" fontId="36" fillId="0" borderId="0" xfId="49" applyNumberFormat="1" applyFont="1"/>
    <xf numFmtId="0" fontId="36" fillId="0" borderId="0" xfId="0" applyFont="1"/>
    <xf numFmtId="169" fontId="0" fillId="28" borderId="0" xfId="49" applyNumberFormat="1" applyFont="1" applyFill="1"/>
    <xf numFmtId="0" fontId="0" fillId="28" borderId="0" xfId="0" applyFill="1"/>
    <xf numFmtId="0" fontId="34" fillId="28" borderId="10" xfId="0" applyFont="1" applyFill="1" applyBorder="1"/>
    <xf numFmtId="169" fontId="34" fillId="28" borderId="10" xfId="49" applyNumberFormat="1" applyFont="1" applyFill="1" applyBorder="1"/>
    <xf numFmtId="0" fontId="34" fillId="0" borderId="45" xfId="0" applyFont="1" applyFill="1" applyBorder="1"/>
    <xf numFmtId="169" fontId="34" fillId="0" borderId="46" xfId="49" applyNumberFormat="1" applyFont="1" applyFill="1" applyBorder="1"/>
    <xf numFmtId="0" fontId="0" fillId="0" borderId="0" xfId="0" applyFill="1"/>
    <xf numFmtId="0" fontId="37" fillId="0" borderId="45" xfId="0" applyFont="1" applyFill="1" applyBorder="1"/>
    <xf numFmtId="0" fontId="38" fillId="0" borderId="47" xfId="0" applyFont="1" applyFill="1" applyBorder="1"/>
    <xf numFmtId="169" fontId="38" fillId="0" borderId="47" xfId="49" applyNumberFormat="1" applyFont="1" applyFill="1" applyBorder="1"/>
    <xf numFmtId="9" fontId="38" fillId="0" borderId="46" xfId="50" applyFont="1" applyFill="1" applyBorder="1"/>
    <xf numFmtId="169" fontId="38" fillId="0" borderId="46" xfId="49" applyNumberFormat="1" applyFont="1" applyFill="1" applyBorder="1"/>
    <xf numFmtId="0" fontId="34" fillId="0" borderId="0" xfId="0" applyFont="1" applyFill="1" applyBorder="1"/>
    <xf numFmtId="169" fontId="34" fillId="0" borderId="0" xfId="49" applyNumberFormat="1" applyFont="1" applyFill="1" applyBorder="1"/>
    <xf numFmtId="0" fontId="34" fillId="32" borderId="0" xfId="0" applyFont="1" applyFill="1"/>
    <xf numFmtId="169" fontId="0" fillId="32" borderId="0" xfId="49" applyNumberFormat="1" applyFont="1" applyFill="1"/>
    <xf numFmtId="0" fontId="0" fillId="32" borderId="0" xfId="0" applyFont="1" applyFill="1"/>
    <xf numFmtId="169" fontId="34" fillId="32" borderId="0" xfId="49" applyNumberFormat="1" applyFont="1" applyFill="1"/>
    <xf numFmtId="0" fontId="34" fillId="32" borderId="16" xfId="0" applyFont="1" applyFill="1" applyBorder="1"/>
    <xf numFmtId="169" fontId="34" fillId="32" borderId="16" xfId="49" applyNumberFormat="1" applyFont="1" applyFill="1" applyBorder="1"/>
    <xf numFmtId="169" fontId="0" fillId="0" borderId="0" xfId="0" applyNumberFormat="1"/>
    <xf numFmtId="0" fontId="34" fillId="33" borderId="0" xfId="0" applyFont="1" applyFill="1"/>
    <xf numFmtId="169" fontId="0" fillId="33" borderId="0" xfId="49" applyNumberFormat="1" applyFont="1" applyFill="1"/>
    <xf numFmtId="0" fontId="34" fillId="34" borderId="0" xfId="0" applyFont="1" applyFill="1"/>
    <xf numFmtId="0" fontId="0" fillId="34" borderId="0" xfId="0" applyFill="1"/>
    <xf numFmtId="169" fontId="0" fillId="34" borderId="0" xfId="49" applyNumberFormat="1" applyFont="1" applyFill="1"/>
    <xf numFmtId="0" fontId="0" fillId="33" borderId="0" xfId="0" applyFill="1"/>
    <xf numFmtId="9" fontId="0" fillId="34" borderId="0" xfId="50" applyFont="1" applyFill="1"/>
    <xf numFmtId="1" fontId="0" fillId="34" borderId="0" xfId="0" applyNumberFormat="1" applyFill="1"/>
    <xf numFmtId="0" fontId="0" fillId="33" borderId="16" xfId="0" applyFill="1" applyBorder="1"/>
    <xf numFmtId="169" fontId="0" fillId="33" borderId="16" xfId="49" applyNumberFormat="1" applyFont="1" applyFill="1" applyBorder="1"/>
    <xf numFmtId="0" fontId="0" fillId="34" borderId="30" xfId="0" applyFill="1" applyBorder="1"/>
    <xf numFmtId="169" fontId="0" fillId="34" borderId="30" xfId="49" applyNumberFormat="1" applyFont="1" applyFill="1" applyBorder="1"/>
    <xf numFmtId="169" fontId="0" fillId="0" borderId="0" xfId="49" applyNumberFormat="1" applyFont="1" applyFill="1"/>
    <xf numFmtId="0" fontId="34" fillId="30" borderId="0" xfId="0" applyFont="1" applyFill="1" applyBorder="1"/>
    <xf numFmtId="169" fontId="0" fillId="30" borderId="0" xfId="49" applyNumberFormat="1" applyFont="1" applyFill="1"/>
    <xf numFmtId="169" fontId="0" fillId="30" borderId="16" xfId="49" applyNumberFormat="1" applyFont="1" applyFill="1" applyBorder="1"/>
    <xf numFmtId="0" fontId="34" fillId="35" borderId="0" xfId="0" applyFont="1" applyFill="1"/>
    <xf numFmtId="169" fontId="34" fillId="35" borderId="0" xfId="49" applyNumberFormat="1" applyFont="1" applyFill="1"/>
    <xf numFmtId="0" fontId="0" fillId="35" borderId="0" xfId="0" applyFill="1"/>
    <xf numFmtId="169" fontId="0" fillId="35" borderId="0" xfId="49" applyNumberFormat="1" applyFont="1" applyFill="1"/>
    <xf numFmtId="0" fontId="34" fillId="35" borderId="16" xfId="0" applyFont="1" applyFill="1" applyBorder="1"/>
    <xf numFmtId="169" fontId="34" fillId="35" borderId="16" xfId="49" applyNumberFormat="1" applyFont="1" applyFill="1" applyBorder="1"/>
    <xf numFmtId="0" fontId="0" fillId="0" borderId="0" xfId="0" applyBorder="1"/>
    <xf numFmtId="169" fontId="0" fillId="0" borderId="0" xfId="49" applyNumberFormat="1" applyFont="1" applyBorder="1"/>
    <xf numFmtId="0" fontId="34" fillId="0" borderId="0" xfId="0" applyFont="1" applyBorder="1"/>
    <xf numFmtId="169" fontId="34" fillId="0" borderId="0" xfId="49" applyNumberFormat="1" applyFont="1" applyBorder="1"/>
    <xf numFmtId="0" fontId="35" fillId="0" borderId="0" xfId="0" applyFont="1" applyProtection="1"/>
    <xf numFmtId="169" fontId="36" fillId="0" borderId="0" xfId="49" applyNumberFormat="1" applyFont="1" applyProtection="1"/>
    <xf numFmtId="0" fontId="36" fillId="0" borderId="0" xfId="0" applyFont="1" applyProtection="1"/>
    <xf numFmtId="169" fontId="0" fillId="28" borderId="0" xfId="49" applyNumberFormat="1" applyFont="1" applyFill="1" applyProtection="1"/>
    <xf numFmtId="0" fontId="0" fillId="28" borderId="0" xfId="0" applyFill="1" applyProtection="1"/>
    <xf numFmtId="0" fontId="34" fillId="28" borderId="10" xfId="0" applyFont="1" applyFill="1" applyBorder="1" applyProtection="1"/>
    <xf numFmtId="169" fontId="34" fillId="28" borderId="10" xfId="49" applyNumberFormat="1" applyFont="1" applyFill="1" applyBorder="1" applyProtection="1"/>
    <xf numFmtId="0" fontId="34" fillId="0" borderId="45" xfId="0" applyFont="1" applyFill="1" applyBorder="1" applyProtection="1"/>
    <xf numFmtId="169" fontId="34" fillId="0" borderId="46" xfId="49" applyNumberFormat="1" applyFont="1" applyFill="1" applyBorder="1" applyProtection="1"/>
    <xf numFmtId="0" fontId="0" fillId="0" borderId="0" xfId="0" applyFill="1" applyProtection="1"/>
    <xf numFmtId="0" fontId="37" fillId="0" borderId="45" xfId="0" applyFont="1" applyFill="1" applyBorder="1" applyProtection="1"/>
    <xf numFmtId="0" fontId="38" fillId="0" borderId="47" xfId="0" applyFont="1" applyFill="1" applyBorder="1" applyProtection="1"/>
    <xf numFmtId="169" fontId="38" fillId="0" borderId="47" xfId="49" applyNumberFormat="1" applyFont="1" applyFill="1" applyBorder="1" applyProtection="1"/>
    <xf numFmtId="9" fontId="38" fillId="0" borderId="46" xfId="50" applyFont="1" applyFill="1" applyBorder="1" applyProtection="1"/>
    <xf numFmtId="169" fontId="38" fillId="0" borderId="46" xfId="49" applyNumberFormat="1" applyFont="1" applyFill="1" applyBorder="1" applyProtection="1"/>
    <xf numFmtId="0" fontId="34" fillId="0" borderId="0" xfId="0" applyFont="1" applyFill="1" applyBorder="1" applyProtection="1"/>
    <xf numFmtId="169" fontId="34" fillId="0" borderId="0" xfId="49" applyNumberFormat="1" applyFont="1" applyFill="1" applyBorder="1" applyProtection="1"/>
    <xf numFmtId="0" fontId="34" fillId="32" borderId="0" xfId="0" applyFont="1" applyFill="1" applyProtection="1"/>
    <xf numFmtId="169" fontId="0" fillId="32" borderId="0" xfId="49" applyNumberFormat="1" applyFont="1" applyFill="1" applyProtection="1"/>
    <xf numFmtId="0" fontId="0" fillId="32" borderId="0" xfId="0" applyFont="1" applyFill="1" applyProtection="1"/>
    <xf numFmtId="169" fontId="34" fillId="32" borderId="0" xfId="49" applyNumberFormat="1" applyFont="1" applyFill="1" applyProtection="1"/>
    <xf numFmtId="0" fontId="34" fillId="32" borderId="16" xfId="0" applyFont="1" applyFill="1" applyBorder="1" applyProtection="1"/>
    <xf numFmtId="169" fontId="34" fillId="32" borderId="16" xfId="49" applyNumberFormat="1" applyFont="1" applyFill="1" applyBorder="1" applyProtection="1"/>
    <xf numFmtId="169" fontId="0" fillId="0" borderId="0" xfId="0" applyNumberFormat="1" applyProtection="1"/>
    <xf numFmtId="0" fontId="34" fillId="33" borderId="0" xfId="0" applyFont="1" applyFill="1" applyProtection="1"/>
    <xf numFmtId="169" fontId="0" fillId="33" borderId="0" xfId="49" applyNumberFormat="1" applyFont="1" applyFill="1" applyProtection="1"/>
    <xf numFmtId="0" fontId="34" fillId="34" borderId="0" xfId="0" applyFont="1" applyFill="1" applyProtection="1"/>
    <xf numFmtId="0" fontId="0" fillId="34" borderId="0" xfId="0" applyFill="1" applyProtection="1"/>
    <xf numFmtId="169" fontId="0" fillId="34" borderId="0" xfId="49" applyNumberFormat="1" applyFont="1" applyFill="1" applyProtection="1"/>
    <xf numFmtId="0" fontId="0" fillId="33" borderId="0" xfId="0" applyFill="1" applyProtection="1"/>
    <xf numFmtId="9" fontId="0" fillId="34" borderId="0" xfId="50" applyFont="1" applyFill="1" applyProtection="1"/>
    <xf numFmtId="1" fontId="0" fillId="34" borderId="0" xfId="0" applyNumberFormat="1" applyFill="1" applyProtection="1"/>
    <xf numFmtId="0" fontId="0" fillId="33" borderId="16" xfId="0" applyFill="1" applyBorder="1" applyProtection="1"/>
    <xf numFmtId="169" fontId="0" fillId="33" borderId="16" xfId="49" applyNumberFormat="1" applyFont="1" applyFill="1" applyBorder="1" applyProtection="1"/>
    <xf numFmtId="0" fontId="0" fillId="34" borderId="30" xfId="0" applyFill="1" applyBorder="1" applyProtection="1"/>
    <xf numFmtId="169" fontId="0" fillId="34" borderId="30" xfId="49" applyNumberFormat="1" applyFont="1" applyFill="1" applyBorder="1" applyProtection="1"/>
    <xf numFmtId="169" fontId="0" fillId="0" borderId="0" xfId="49" applyNumberFormat="1" applyFont="1" applyFill="1" applyProtection="1"/>
    <xf numFmtId="0" fontId="34" fillId="30" borderId="0" xfId="0" applyFont="1" applyFill="1" applyBorder="1" applyProtection="1"/>
    <xf numFmtId="169" fontId="0" fillId="30" borderId="0" xfId="49" applyNumberFormat="1" applyFont="1" applyFill="1" applyProtection="1"/>
    <xf numFmtId="169" fontId="0" fillId="30" borderId="16" xfId="49" applyNumberFormat="1" applyFont="1" applyFill="1" applyBorder="1" applyProtection="1"/>
    <xf numFmtId="0" fontId="34" fillId="35" borderId="0" xfId="0" applyFont="1" applyFill="1" applyProtection="1"/>
    <xf numFmtId="169" fontId="34" fillId="35" borderId="0" xfId="49" applyNumberFormat="1" applyFont="1" applyFill="1" applyProtection="1"/>
    <xf numFmtId="0" fontId="0" fillId="35" borderId="0" xfId="0" applyFill="1" applyProtection="1"/>
    <xf numFmtId="169" fontId="0" fillId="35" borderId="0" xfId="49" applyNumberFormat="1" applyFont="1" applyFill="1" applyProtection="1"/>
    <xf numFmtId="0" fontId="34" fillId="35" borderId="16" xfId="0" applyFont="1" applyFill="1" applyBorder="1" applyProtection="1"/>
    <xf numFmtId="169" fontId="34" fillId="35" borderId="16" xfId="49" applyNumberFormat="1" applyFont="1" applyFill="1" applyBorder="1" applyProtection="1"/>
    <xf numFmtId="0" fontId="0" fillId="0" borderId="0" xfId="0" applyBorder="1" applyProtection="1"/>
    <xf numFmtId="169" fontId="0" fillId="0" borderId="0" xfId="49" applyNumberFormat="1" applyFont="1" applyBorder="1" applyProtection="1"/>
    <xf numFmtId="0" fontId="34" fillId="0" borderId="0" xfId="0" applyFont="1" applyBorder="1" applyProtection="1"/>
    <xf numFmtId="169" fontId="34" fillId="0" borderId="0" xfId="49" applyNumberFormat="1" applyFont="1" applyBorder="1" applyProtection="1"/>
    <xf numFmtId="169" fontId="34" fillId="28" borderId="0" xfId="49" applyNumberFormat="1" applyFont="1" applyFill="1" applyBorder="1"/>
    <xf numFmtId="169" fontId="34" fillId="32" borderId="0" xfId="49" applyNumberFormat="1" applyFont="1" applyFill="1" applyBorder="1"/>
    <xf numFmtId="169" fontId="0" fillId="33" borderId="0" xfId="49" applyNumberFormat="1" applyFont="1" applyFill="1" applyBorder="1"/>
    <xf numFmtId="169" fontId="0" fillId="30" borderId="0" xfId="49" applyNumberFormat="1" applyFont="1" applyFill="1" applyBorder="1"/>
    <xf numFmtId="169" fontId="34" fillId="35" borderId="0" xfId="49" applyNumberFormat="1" applyFont="1" applyFill="1" applyBorder="1"/>
    <xf numFmtId="0" fontId="6" fillId="0" borderId="0" xfId="0" applyFont="1"/>
    <xf numFmtId="169" fontId="39" fillId="0" borderId="0" xfId="49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169" fontId="34" fillId="0" borderId="0" xfId="0" applyNumberFormat="1" applyFont="1" applyProtection="1"/>
    <xf numFmtId="0" fontId="24" fillId="28" borderId="0" xfId="48" applyFont="1" applyFill="1" applyBorder="1" applyAlignment="1">
      <alignment horizontal="center" vertical="top" wrapText="1"/>
    </xf>
    <xf numFmtId="0" fontId="24" fillId="28" borderId="25" xfId="48" applyFont="1" applyFill="1" applyBorder="1" applyAlignment="1">
      <alignment horizontal="center" vertical="top" wrapText="1"/>
    </xf>
    <xf numFmtId="0" fontId="40" fillId="0" borderId="0" xfId="48" applyFont="1" applyFill="1" applyBorder="1" applyAlignment="1">
      <alignment horizontal="center" vertical="top" wrapText="1"/>
    </xf>
    <xf numFmtId="0" fontId="40" fillId="0" borderId="26" xfId="48" applyFont="1" applyFill="1" applyBorder="1" applyAlignment="1">
      <alignment horizontal="center" vertical="top" wrapText="1"/>
    </xf>
    <xf numFmtId="0" fontId="28" fillId="0" borderId="0" xfId="48" applyFont="1"/>
    <xf numFmtId="0" fontId="25" fillId="0" borderId="38" xfId="48" applyFont="1" applyBorder="1"/>
    <xf numFmtId="0" fontId="25" fillId="0" borderId="39" xfId="48" applyFont="1" applyBorder="1"/>
    <xf numFmtId="0" fontId="25" fillId="0" borderId="40" xfId="48" applyFont="1" applyBorder="1"/>
    <xf numFmtId="0" fontId="25" fillId="0" borderId="25" xfId="48" applyFont="1" applyBorder="1"/>
    <xf numFmtId="0" fontId="25" fillId="0" borderId="0" xfId="48" applyFont="1" applyBorder="1"/>
    <xf numFmtId="0" fontId="25" fillId="0" borderId="26" xfId="48" applyFont="1" applyBorder="1"/>
    <xf numFmtId="0" fontId="28" fillId="27" borderId="0" xfId="48" applyFont="1" applyFill="1"/>
    <xf numFmtId="0" fontId="25" fillId="0" borderId="27" xfId="48" applyFont="1" applyFill="1" applyBorder="1"/>
    <xf numFmtId="166" fontId="41" fillId="27" borderId="29" xfId="40" applyFont="1" applyFill="1" applyBorder="1"/>
    <xf numFmtId="166" fontId="41" fillId="27" borderId="30" xfId="40" applyFont="1" applyFill="1" applyBorder="1"/>
    <xf numFmtId="166" fontId="41" fillId="27" borderId="31" xfId="40" applyFont="1" applyFill="1" applyBorder="1"/>
    <xf numFmtId="6" fontId="25" fillId="0" borderId="0" xfId="48" applyNumberFormat="1" applyFont="1" applyBorder="1"/>
    <xf numFmtId="6" fontId="25" fillId="0" borderId="26" xfId="48" applyNumberFormat="1" applyFont="1" applyBorder="1"/>
    <xf numFmtId="6" fontId="25" fillId="0" borderId="25" xfId="48" applyNumberFormat="1" applyFont="1" applyBorder="1"/>
    <xf numFmtId="166" fontId="23" fillId="0" borderId="19" xfId="40" applyFont="1" applyBorder="1" applyAlignment="1">
      <alignment horizontal="left" vertical="center"/>
    </xf>
    <xf numFmtId="166" fontId="23" fillId="0" borderId="15" xfId="40" applyFont="1" applyBorder="1" applyAlignment="1">
      <alignment horizontal="left" vertical="center"/>
    </xf>
    <xf numFmtId="0" fontId="24" fillId="0" borderId="20" xfId="48" applyFont="1" applyBorder="1" applyAlignment="1">
      <alignment horizontal="center"/>
    </xf>
    <xf numFmtId="0" fontId="24" fillId="0" borderId="21" xfId="48" applyFont="1" applyBorder="1" applyAlignment="1">
      <alignment horizontal="center"/>
    </xf>
    <xf numFmtId="0" fontId="24" fillId="0" borderId="22" xfId="48" applyFont="1" applyBorder="1" applyAlignment="1">
      <alignment horizontal="center"/>
    </xf>
    <xf numFmtId="0" fontId="24" fillId="0" borderId="20" xfId="48" applyFont="1" applyFill="1" applyBorder="1" applyAlignment="1">
      <alignment horizontal="center"/>
    </xf>
    <xf numFmtId="0" fontId="24" fillId="0" borderId="21" xfId="48" applyFont="1" applyFill="1" applyBorder="1" applyAlignment="1">
      <alignment horizontal="center"/>
    </xf>
    <xf numFmtId="0" fontId="24" fillId="0" borderId="22" xfId="48" applyFont="1" applyFill="1" applyBorder="1" applyAlignment="1">
      <alignment horizontal="center"/>
    </xf>
    <xf numFmtId="0" fontId="24" fillId="0" borderId="48" xfId="48" applyFont="1" applyFill="1" applyBorder="1" applyAlignment="1">
      <alignment horizontal="center"/>
    </xf>
    <xf numFmtId="0" fontId="24" fillId="0" borderId="41" xfId="48" applyFont="1" applyFill="1" applyBorder="1" applyAlignment="1">
      <alignment horizontal="center"/>
    </xf>
    <xf numFmtId="0" fontId="24" fillId="0" borderId="49" xfId="48" applyFont="1" applyFill="1" applyBorder="1" applyAlignment="1">
      <alignment horizontal="center"/>
    </xf>
    <xf numFmtId="166" fontId="23" fillId="0" borderId="12" xfId="40" applyFont="1" applyBorder="1" applyAlignment="1">
      <alignment horizontal="left" vertical="center"/>
    </xf>
    <xf numFmtId="166" fontId="23" fillId="0" borderId="14" xfId="40" applyFont="1" applyBorder="1" applyAlignment="1">
      <alignment horizontal="left" vertic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Explanatory Text" xfId="28" builtinId="53" customBuiltin="1"/>
    <cellStyle name="Geneva" xfId="29" xr:uid="{00000000-0005-0000-0000-00001D000000}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7" xr:uid="{00000000-0005-0000-0000-000027000000}"/>
    <cellStyle name="Normal 3" xfId="48" xr:uid="{00000000-0005-0000-0000-000028000000}"/>
    <cellStyle name="Normal rounded" xfId="38" xr:uid="{00000000-0005-0000-0000-000029000000}"/>
    <cellStyle name="Normal unrounded" xfId="39" xr:uid="{00000000-0005-0000-0000-00002A000000}"/>
    <cellStyle name="Normal_Showact2000" xfId="40" xr:uid="{00000000-0005-0000-0000-00002B000000}"/>
    <cellStyle name="Note" xfId="41" builtinId="10" customBuiltin="1"/>
    <cellStyle name="Output" xfId="42" builtinId="21" customBuiltin="1"/>
    <cellStyle name="Percent" xfId="50" builtinId="5"/>
    <cellStyle name="standard show budget" xfId="43" xr:uid="{00000000-0005-0000-0000-00002F000000}"/>
    <cellStyle name="Title" xfId="44" builtinId="15" customBuiltin="1"/>
    <cellStyle name="Total" xfId="45" builtinId="25" customBuiltin="1"/>
    <cellStyle name="Warning Text" xfId="46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shared\MODEL\G0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hared\MODEL\G0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AGGIES\EXCEL\MODEL\M98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RRYG\Forecast\Forecast00.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TO%2020160721%20Feb%20&amp;%20May%20Revised%20Programme%20LIV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TO%20REVISED%20SCHEME%20&#163;350K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 Code"/>
      <sheetName val="Assumptions"/>
      <sheetName val="Summary Income &amp; Expenditure Ac"/>
      <sheetName val="Show Summary"/>
      <sheetName val="Realpay"/>
      <sheetName val="Actor Weeks"/>
      <sheetName val="Grant Aid"/>
      <sheetName val="Marketing Overhead"/>
      <sheetName val="Literary Budget"/>
      <sheetName val="Front of House Overhead"/>
      <sheetName val="Production Overheads"/>
      <sheetName val="General Overheads"/>
      <sheetName val="Enterprises Income"/>
      <sheetName val="Entp Audience Related"/>
      <sheetName val="Other Income"/>
      <sheetName val="Finance &amp; Dep Charges"/>
      <sheetName val="Black Arts"/>
      <sheetName val="Theatre in Schools"/>
      <sheetName val="Community &amp; Education"/>
      <sheetName val="Rhythms of the City"/>
      <sheetName val="Quarry-Large"/>
      <sheetName val="Blythe Spirit"/>
      <sheetName val="Mister Heracles"/>
      <sheetName val="Single Spies"/>
      <sheetName val="Ice Palace"/>
      <sheetName val="On the Town"/>
      <sheetName val="Courtyard-Large"/>
      <sheetName val="Colour Purple"/>
      <sheetName val="Courtyard-Small"/>
      <sheetName val="Mother Courage"/>
      <sheetName val="Quarry-Received-2wk"/>
      <sheetName val="Quarry - International"/>
      <sheetName val="Lord of the Flies"/>
      <sheetName val="Courtyard-Received-2wk"/>
      <sheetName val="Q-CoProduced-Sub"/>
      <sheetName val="Good Companions"/>
      <sheetName val="Blooming Marvellous"/>
      <sheetName val="Inner City Jam"/>
      <sheetName val="International Works"/>
      <sheetName val="Other Theatre"/>
      <sheetName val="Courtyard_Lar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7">
          <cell r="B37">
            <v>0</v>
          </cell>
        </row>
      </sheetData>
      <sheetData sheetId="27">
        <row r="19">
          <cell r="B19">
            <v>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 Code"/>
      <sheetName val="Assumptions"/>
      <sheetName val="Summary Income &amp; Expenditure Ac"/>
      <sheetName val="Show Summary"/>
      <sheetName val="Realpay"/>
      <sheetName val="Actor Weeks"/>
      <sheetName val="Grant Aid"/>
      <sheetName val="Marketing Overhead"/>
      <sheetName val="Literary Budget"/>
      <sheetName val="Front of House Overhead"/>
      <sheetName val="Production Overheads"/>
      <sheetName val="General Overheads"/>
      <sheetName val="Enterprises Income"/>
      <sheetName val="Entp Audience Related"/>
      <sheetName val="Other Income"/>
      <sheetName val="Finance &amp; Dep Charges"/>
      <sheetName val="Black Arts"/>
      <sheetName val="Theatre in Schools"/>
      <sheetName val="Community &amp; Education"/>
      <sheetName val="Rhythms of the City"/>
      <sheetName val="Quarry-Large"/>
      <sheetName val="Blythe Spirit"/>
      <sheetName val="Mister Heracles"/>
      <sheetName val="Single Spies"/>
      <sheetName val="Ice Palace"/>
      <sheetName val="On the Town"/>
      <sheetName val="Courtyard-Large"/>
      <sheetName val="Colour Purple"/>
      <sheetName val="Courtyard-Small"/>
      <sheetName val="Mother Courage"/>
      <sheetName val="Quarry-Received-2wk"/>
      <sheetName val="Quarry - International"/>
      <sheetName val="Lord of the Flies"/>
      <sheetName val="Courtyard-Received-2wk"/>
      <sheetName val="Q-CoProduced-Sub"/>
      <sheetName val="Good Companions"/>
      <sheetName val="Blooming Marvellous"/>
      <sheetName val="Inner City Jam"/>
      <sheetName val="International Works"/>
      <sheetName val="Other Theatre"/>
      <sheetName val="Courtyard_Lar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7">
          <cell r="B37">
            <v>0</v>
          </cell>
        </row>
      </sheetData>
      <sheetData sheetId="27">
        <row r="19">
          <cell r="B19">
            <v>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ry_Medium"/>
      <sheetName val="Quarry_Small"/>
      <sheetName val="Christmas"/>
      <sheetName val="Courtyard_Large"/>
      <sheetName val="Courtyard_Medium"/>
      <sheetName val="Courtyard_Small"/>
      <sheetName val="Quarry-Medium"/>
      <sheetName val="Quarry-Small"/>
      <sheetName val="Courtyard-Large"/>
      <sheetName val="Courtyard-Medium"/>
      <sheetName val="Courtyard-Small"/>
    </sheetNames>
    <sheetDataSet>
      <sheetData sheetId="0"/>
      <sheetData sheetId="1"/>
      <sheetData sheetId="2" refreshError="1">
        <row r="9">
          <cell r="B9">
            <v>8</v>
          </cell>
        </row>
        <row r="17">
          <cell r="B17">
            <v>1</v>
          </cell>
        </row>
        <row r="21">
          <cell r="B21">
            <v>1</v>
          </cell>
        </row>
        <row r="28">
          <cell r="B28">
            <v>5.33</v>
          </cell>
        </row>
        <row r="31">
          <cell r="B31">
            <v>15750</v>
          </cell>
        </row>
        <row r="35">
          <cell r="B35">
            <v>0</v>
          </cell>
        </row>
        <row r="40">
          <cell r="B40">
            <v>3000</v>
          </cell>
        </row>
        <row r="44"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47">
          <cell r="B47">
            <v>0</v>
          </cell>
          <cell r="C47">
            <v>0</v>
          </cell>
        </row>
        <row r="48">
          <cell r="C48">
            <v>0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>
        <row r="3">
          <cell r="B3" t="str">
            <v>Large</v>
          </cell>
        </row>
        <row r="29">
          <cell r="B29">
            <v>0.6</v>
          </cell>
        </row>
        <row r="37">
          <cell r="B37">
            <v>0</v>
          </cell>
        </row>
      </sheetData>
      <sheetData sheetId="9" refreshError="1">
        <row r="11">
          <cell r="B11">
            <v>0</v>
          </cell>
        </row>
        <row r="19">
          <cell r="B19">
            <v>4</v>
          </cell>
        </row>
        <row r="22">
          <cell r="B22">
            <v>4</v>
          </cell>
        </row>
      </sheetData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I&amp;E"/>
      <sheetName val="summary"/>
      <sheetName val="enterprises"/>
      <sheetName val="courtyardprod"/>
      <sheetName val="quarryprod"/>
      <sheetName val="courtyardrecd "/>
      <sheetName val="quarryrecd"/>
      <sheetName val="Grant Aid"/>
      <sheetName val="Realpay"/>
      <sheetName val="Assumptions"/>
      <sheetName val="Marketing Overhead"/>
      <sheetName val="Literary Budget"/>
      <sheetName val="Front of House Overhead"/>
      <sheetName val="Production Overheads"/>
      <sheetName val="General Overheads"/>
      <sheetName val="Other Income"/>
      <sheetName val="Finance &amp; Dep Charges"/>
      <sheetName val="Black Arts"/>
      <sheetName val="Theatre in Schools"/>
      <sheetName val="Community &amp; Education"/>
      <sheetName val="Rhythms of the City"/>
      <sheetName val="Actor Weeks"/>
      <sheetName val="Other Theatre"/>
      <sheetName val="Production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5">
          <cell r="C85" t="str">
            <v>Marketing Assumptions</v>
          </cell>
        </row>
        <row r="86">
          <cell r="C86" t="str">
            <v>1)</v>
          </cell>
          <cell r="D86" t="str">
            <v>Show Campaign - Quarry</v>
          </cell>
          <cell r="E86">
            <v>7000</v>
          </cell>
        </row>
        <row r="87">
          <cell r="C87" t="str">
            <v>2)</v>
          </cell>
          <cell r="D87" t="str">
            <v>Show Campaign - Musical</v>
          </cell>
        </row>
        <row r="88">
          <cell r="C88" t="str">
            <v>3)</v>
          </cell>
          <cell r="D88" t="str">
            <v>Show Campaign - Courtyard</v>
          </cell>
          <cell r="E88">
            <v>5000</v>
          </cell>
        </row>
        <row r="90">
          <cell r="C90" t="str">
            <v>4)</v>
          </cell>
          <cell r="D90" t="str">
            <v>Contingency per Production</v>
          </cell>
          <cell r="E90">
            <v>750</v>
          </cell>
        </row>
        <row r="91">
          <cell r="C91" t="str">
            <v>5)</v>
          </cell>
          <cell r="D91" t="str">
            <v>Photography per Production</v>
          </cell>
          <cell r="E91">
            <v>1200</v>
          </cell>
        </row>
        <row r="93">
          <cell r="C93" t="str">
            <v>Salary and Fees</v>
          </cell>
          <cell r="E93">
            <v>0.03</v>
          </cell>
        </row>
        <row r="95">
          <cell r="C95" t="str">
            <v>Grants</v>
          </cell>
        </row>
        <row r="96">
          <cell r="C96" t="str">
            <v xml:space="preserve">Leeds City Council </v>
          </cell>
          <cell r="E96">
            <v>0.03</v>
          </cell>
        </row>
        <row r="97">
          <cell r="C97" t="str">
            <v>Yorkshire Arts Board</v>
          </cell>
          <cell r="E97">
            <v>916700</v>
          </cell>
        </row>
        <row r="98">
          <cell r="C98" t="str">
            <v>West Yorkshire Grants</v>
          </cell>
          <cell r="E98">
            <v>0.03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Festival Programme"/>
      <sheetName val="Feb Box Office Projection"/>
      <sheetName val="May Festival Programme"/>
      <sheetName val="May Box Office Projection"/>
    </sheetNames>
    <sheetDataSet>
      <sheetData sheetId="0">
        <row r="53">
          <cell r="C53">
            <v>22050</v>
          </cell>
        </row>
      </sheetData>
      <sheetData sheetId="1">
        <row r="37">
          <cell r="B37">
            <v>21</v>
          </cell>
          <cell r="G37">
            <v>1990</v>
          </cell>
          <cell r="I37">
            <v>7758.3333333333339</v>
          </cell>
        </row>
      </sheetData>
      <sheetData sheetId="2">
        <row r="21">
          <cell r="C21">
            <v>40800</v>
          </cell>
        </row>
      </sheetData>
      <sheetData sheetId="3">
        <row r="40">
          <cell r="B40">
            <v>24</v>
          </cell>
          <cell r="G40">
            <v>3120</v>
          </cell>
          <cell r="I40">
            <v>13350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perations &amp; Overheads"/>
      <sheetName val="Programme"/>
      <sheetName val="Sheet3"/>
    </sheetNames>
    <sheetDataSet>
      <sheetData sheetId="0" refreshError="1"/>
      <sheetData sheetId="1">
        <row r="94">
          <cell r="H94">
            <v>32980</v>
          </cell>
          <cell r="L94">
            <v>34275</v>
          </cell>
          <cell r="P94">
            <v>43590</v>
          </cell>
          <cell r="T94">
            <v>43590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"/>
  <sheetViews>
    <sheetView topLeftCell="A13" zoomScale="69" zoomScaleNormal="69" workbookViewId="0" xr3:uid="{AEA406A1-0E4B-5B11-9CD5-51D6E497D94C}">
      <selection activeCell="B29" sqref="B29"/>
    </sheetView>
  </sheetViews>
  <sheetFormatPr defaultRowHeight="12.75"/>
  <cols>
    <col min="1" max="1" width="62.42578125" bestFit="1" customWidth="1"/>
    <col min="2" max="2" width="15.28515625" style="185" bestFit="1" customWidth="1"/>
    <col min="3" max="5" width="15.28515625" style="185" customWidth="1"/>
    <col min="7" max="7" width="34.7109375" bestFit="1" customWidth="1"/>
    <col min="8" max="8" width="19.140625" bestFit="1" customWidth="1"/>
    <col min="9" max="9" width="12.28515625" bestFit="1" customWidth="1"/>
    <col min="10" max="10" width="12.28515625" style="185" customWidth="1"/>
    <col min="11" max="11" width="15.140625" bestFit="1" customWidth="1"/>
    <col min="12" max="12" width="21.140625" style="185" bestFit="1" customWidth="1"/>
    <col min="14" max="14" width="14.42578125" customWidth="1"/>
  </cols>
  <sheetData>
    <row r="1" spans="1:14" ht="15">
      <c r="A1" s="181" t="s">
        <v>0</v>
      </c>
      <c r="B1" s="326" t="s">
        <v>1</v>
      </c>
      <c r="C1" s="326" t="s">
        <v>2</v>
      </c>
      <c r="D1" s="326" t="s">
        <v>3</v>
      </c>
      <c r="E1" s="326" t="s">
        <v>4</v>
      </c>
      <c r="F1" s="327"/>
      <c r="G1" s="327"/>
      <c r="H1" s="327"/>
      <c r="I1" s="327"/>
      <c r="J1" s="326"/>
      <c r="K1" s="327"/>
      <c r="L1" s="326" t="s">
        <v>1</v>
      </c>
      <c r="M1" s="327" t="s">
        <v>5</v>
      </c>
      <c r="N1" s="325" t="s">
        <v>3</v>
      </c>
    </row>
    <row r="2" spans="1:14" s="222" customFormat="1" ht="15">
      <c r="A2" s="220" t="s">
        <v>6</v>
      </c>
      <c r="B2" s="221"/>
      <c r="C2" s="221"/>
      <c r="D2" s="221"/>
      <c r="E2" s="221"/>
      <c r="J2" s="221"/>
      <c r="L2" s="221"/>
    </row>
    <row r="4" spans="1:14" ht="15">
      <c r="A4" s="183" t="s">
        <v>7</v>
      </c>
      <c r="B4" s="223"/>
      <c r="C4" s="223"/>
      <c r="D4" s="223"/>
      <c r="E4" s="223"/>
      <c r="G4" s="183" t="s">
        <v>8</v>
      </c>
      <c r="H4" s="224"/>
      <c r="I4" s="224"/>
      <c r="J4" s="223"/>
      <c r="K4" s="224"/>
      <c r="L4" s="223"/>
    </row>
    <row r="5" spans="1:14" ht="15">
      <c r="A5" s="224" t="s">
        <v>9</v>
      </c>
      <c r="B5" s="223">
        <f>B18</f>
        <v>15000</v>
      </c>
      <c r="C5" s="223"/>
      <c r="D5" s="223"/>
      <c r="E5" s="223"/>
      <c r="G5" s="183" t="s">
        <v>10</v>
      </c>
      <c r="H5" s="224"/>
      <c r="I5" s="224"/>
      <c r="J5" s="223"/>
      <c r="K5" s="224"/>
      <c r="L5" s="223">
        <v>75000</v>
      </c>
    </row>
    <row r="6" spans="1:14" ht="15">
      <c r="A6" s="224" t="s">
        <v>11</v>
      </c>
      <c r="B6" s="223">
        <f>B26</f>
        <v>160770</v>
      </c>
      <c r="C6" s="223"/>
      <c r="D6" s="223"/>
      <c r="E6" s="223"/>
      <c r="G6" s="183" t="s">
        <v>12</v>
      </c>
      <c r="H6" s="224"/>
      <c r="I6" s="224"/>
      <c r="J6" s="223"/>
      <c r="K6" s="224"/>
      <c r="L6" s="223">
        <v>0</v>
      </c>
    </row>
    <row r="7" spans="1:14" ht="15">
      <c r="A7" s="224" t="s">
        <v>13</v>
      </c>
      <c r="B7" s="223">
        <f>B33</f>
        <v>154435</v>
      </c>
      <c r="C7" s="223"/>
      <c r="D7" s="223"/>
      <c r="E7" s="223"/>
      <c r="G7" s="183" t="s">
        <v>14</v>
      </c>
      <c r="H7" s="224"/>
      <c r="I7" s="224"/>
      <c r="J7" s="223"/>
      <c r="K7" s="224"/>
      <c r="L7" s="223">
        <v>0</v>
      </c>
    </row>
    <row r="8" spans="1:14" ht="15">
      <c r="A8" s="224" t="s">
        <v>15</v>
      </c>
      <c r="B8" s="223">
        <f>B43</f>
        <v>59250</v>
      </c>
      <c r="C8" s="223"/>
      <c r="D8" s="223"/>
      <c r="E8" s="223"/>
      <c r="G8" s="183" t="s">
        <v>16</v>
      </c>
      <c r="H8" s="224"/>
      <c r="I8" s="224"/>
      <c r="J8" s="223"/>
      <c r="K8" s="224"/>
      <c r="L8" s="223">
        <v>269000</v>
      </c>
    </row>
    <row r="9" spans="1:14" ht="15">
      <c r="A9" s="224" t="s">
        <v>17</v>
      </c>
      <c r="B9" s="223">
        <f>(B6*0.03)</f>
        <v>4823.0999999999995</v>
      </c>
      <c r="C9" s="223"/>
      <c r="D9" s="223"/>
      <c r="E9" s="223"/>
      <c r="G9" s="183" t="s">
        <v>18</v>
      </c>
      <c r="H9" s="224"/>
      <c r="I9" s="224"/>
      <c r="J9" s="223"/>
      <c r="K9" s="224"/>
      <c r="L9" s="223">
        <f>L26</f>
        <v>53148.333333333336</v>
      </c>
    </row>
    <row r="10" spans="1:14" ht="15.75" thickBot="1">
      <c r="A10" s="225" t="s">
        <v>19</v>
      </c>
      <c r="B10" s="226">
        <f>SUM(B5:B9)</f>
        <v>394278.1</v>
      </c>
      <c r="C10" s="320"/>
      <c r="D10" s="320"/>
      <c r="E10" s="320"/>
      <c r="G10" s="225" t="s">
        <v>20</v>
      </c>
      <c r="H10" s="225"/>
      <c r="I10" s="225"/>
      <c r="J10" s="226"/>
      <c r="K10" s="225"/>
      <c r="L10" s="226">
        <f>SUM(L5:L9)</f>
        <v>397148.33333333331</v>
      </c>
    </row>
    <row r="11" spans="1:14" s="229" customFormat="1" ht="15.75" thickBot="1">
      <c r="A11" s="227" t="s">
        <v>21</v>
      </c>
      <c r="B11" s="228">
        <f>L10-B10</f>
        <v>2870.2333333333372</v>
      </c>
      <c r="C11" s="236"/>
      <c r="D11" s="236"/>
      <c r="E11" s="236"/>
      <c r="G11" s="230" t="s">
        <v>22</v>
      </c>
      <c r="H11" s="231"/>
      <c r="I11" s="231"/>
      <c r="J11" s="232"/>
      <c r="K11" s="231"/>
      <c r="L11" s="233">
        <f>L8/L10</f>
        <v>0.67732878983083566</v>
      </c>
    </row>
    <row r="12" spans="1:14" s="229" customFormat="1" ht="15.75" thickBot="1">
      <c r="A12" s="227" t="s">
        <v>23</v>
      </c>
      <c r="B12" s="228">
        <f>B10-L9</f>
        <v>341129.76666666666</v>
      </c>
      <c r="C12" s="236"/>
      <c r="D12" s="236"/>
      <c r="E12" s="236"/>
      <c r="G12" s="227"/>
      <c r="H12" s="231"/>
      <c r="I12" s="231"/>
      <c r="J12" s="232"/>
      <c r="K12" s="231"/>
      <c r="L12" s="234"/>
    </row>
    <row r="13" spans="1:14" s="229" customFormat="1" ht="15">
      <c r="A13" s="235"/>
      <c r="B13" s="236"/>
      <c r="C13" s="236"/>
      <c r="D13" s="236"/>
      <c r="E13" s="236"/>
      <c r="G13"/>
      <c r="H13"/>
      <c r="I13"/>
      <c r="J13" s="185"/>
      <c r="K13"/>
      <c r="L13" s="185"/>
    </row>
    <row r="15" spans="1:14" ht="15">
      <c r="A15" s="237" t="s">
        <v>9</v>
      </c>
      <c r="B15" s="238"/>
      <c r="C15" s="238"/>
      <c r="D15" s="238"/>
      <c r="E15" s="238"/>
    </row>
    <row r="16" spans="1:14" ht="15">
      <c r="A16" s="239" t="s">
        <v>24</v>
      </c>
      <c r="B16" s="240">
        <v>10000</v>
      </c>
      <c r="C16" s="240"/>
      <c r="D16" s="240"/>
      <c r="E16" s="240"/>
      <c r="F16" t="s">
        <v>25</v>
      </c>
    </row>
    <row r="17" spans="1:17" ht="15">
      <c r="A17" s="239" t="s">
        <v>26</v>
      </c>
      <c r="B17" s="240">
        <v>5000</v>
      </c>
      <c r="C17" s="240"/>
      <c r="D17" s="240"/>
      <c r="E17" s="240"/>
      <c r="F17" t="s">
        <v>25</v>
      </c>
    </row>
    <row r="18" spans="1:17" ht="15">
      <c r="A18" s="241" t="s">
        <v>27</v>
      </c>
      <c r="B18" s="242">
        <f>SUM(B16:B17)</f>
        <v>15000</v>
      </c>
      <c r="C18" s="321"/>
      <c r="D18" s="321"/>
      <c r="E18" s="321"/>
      <c r="Q18">
        <v>344190</v>
      </c>
    </row>
    <row r="19" spans="1:17">
      <c r="Q19" s="243">
        <f>SUM(Q18-B12)</f>
        <v>3060.2333333333372</v>
      </c>
    </row>
    <row r="20" spans="1:17" ht="15">
      <c r="A20" s="244" t="s">
        <v>28</v>
      </c>
      <c r="B20" s="245"/>
      <c r="C20" s="245"/>
      <c r="D20" s="245"/>
      <c r="E20" s="245"/>
      <c r="G20" s="246" t="s">
        <v>29</v>
      </c>
      <c r="H20" s="247"/>
      <c r="I20" s="247"/>
      <c r="J20" s="248"/>
      <c r="K20" s="247"/>
      <c r="L20" s="248"/>
      <c r="Q20">
        <v>22050</v>
      </c>
    </row>
    <row r="21" spans="1:17">
      <c r="A21" s="249" t="s">
        <v>30</v>
      </c>
      <c r="B21" s="245"/>
      <c r="C21" s="245"/>
      <c r="D21" s="245"/>
      <c r="E21" s="245"/>
      <c r="G21" s="247" t="s">
        <v>31</v>
      </c>
      <c r="H21" s="247" t="s">
        <v>32</v>
      </c>
      <c r="I21" s="247"/>
      <c r="J21" s="248" t="s">
        <v>33</v>
      </c>
      <c r="K21" s="247" t="s">
        <v>34</v>
      </c>
      <c r="L21" s="248" t="s">
        <v>35</v>
      </c>
      <c r="Q21" s="243">
        <f>SUM(Q20+Q19)</f>
        <v>25110.233333333337</v>
      </c>
    </row>
    <row r="22" spans="1:17">
      <c r="A22" s="249" t="s">
        <v>36</v>
      </c>
      <c r="B22" s="245">
        <f>'[5]Feb Festival Programme'!$C$53</f>
        <v>22050</v>
      </c>
      <c r="C22" s="245">
        <f>Feb!AA19</f>
        <v>23550</v>
      </c>
      <c r="D22" s="245"/>
      <c r="E22" s="245"/>
      <c r="F22" t="s">
        <v>37</v>
      </c>
      <c r="G22" s="247" t="s">
        <v>36</v>
      </c>
      <c r="H22" s="247">
        <f>'[5]Feb Box Office Projection'!$B$37</f>
        <v>21</v>
      </c>
      <c r="I22" s="250"/>
      <c r="J22" s="248">
        <f>'[5]Feb Box Office Projection'!$G$37</f>
        <v>1990</v>
      </c>
      <c r="K22" s="247"/>
      <c r="L22" s="248">
        <f>'[5]Feb Box Office Projection'!$I$37</f>
        <v>7758.3333333333339</v>
      </c>
    </row>
    <row r="23" spans="1:17">
      <c r="A23" s="249" t="s">
        <v>38</v>
      </c>
      <c r="B23" s="245">
        <f>'[5]May Festival Programme'!$C$21</f>
        <v>40800</v>
      </c>
      <c r="C23" s="245"/>
      <c r="D23" s="245"/>
      <c r="E23" s="245"/>
      <c r="F23" t="s">
        <v>37</v>
      </c>
      <c r="G23" s="247" t="s">
        <v>38</v>
      </c>
      <c r="H23" s="251">
        <f>'[5]May Box Office Projection'!$B$40</f>
        <v>24</v>
      </c>
      <c r="I23" s="250"/>
      <c r="J23" s="248">
        <f>'[5]May Box Office Projection'!$G$40</f>
        <v>3120</v>
      </c>
      <c r="K23" s="247"/>
      <c r="L23" s="248">
        <f>'[5]May Box Office Projection'!$I$40</f>
        <v>13350</v>
      </c>
    </row>
    <row r="24" spans="1:17">
      <c r="A24" s="249" t="s">
        <v>39</v>
      </c>
      <c r="B24" s="245">
        <f>B23*1.2</f>
        <v>48960</v>
      </c>
      <c r="C24" s="245"/>
      <c r="D24" s="245"/>
      <c r="E24" s="245"/>
      <c r="F24" t="s">
        <v>37</v>
      </c>
      <c r="G24" s="247" t="s">
        <v>39</v>
      </c>
      <c r="H24" s="251">
        <f>H23*1.2</f>
        <v>28.799999999999997</v>
      </c>
      <c r="I24" s="250"/>
      <c r="J24" s="248">
        <f>J23*1.2</f>
        <v>3744</v>
      </c>
      <c r="K24" s="247"/>
      <c r="L24" s="248">
        <f>+L23*1.2</f>
        <v>16020</v>
      </c>
    </row>
    <row r="25" spans="1:17">
      <c r="A25" s="249" t="s">
        <v>40</v>
      </c>
      <c r="B25" s="245">
        <f>B23*1.2</f>
        <v>48960</v>
      </c>
      <c r="C25" s="245"/>
      <c r="D25" s="245"/>
      <c r="E25" s="245"/>
      <c r="F25" t="s">
        <v>37</v>
      </c>
      <c r="G25" s="247" t="s">
        <v>40</v>
      </c>
      <c r="H25" s="251">
        <f>H23*1.2</f>
        <v>28.799999999999997</v>
      </c>
      <c r="I25" s="250"/>
      <c r="J25" s="248">
        <f>J23*1.2</f>
        <v>3744</v>
      </c>
      <c r="K25" s="247"/>
      <c r="L25" s="248">
        <f>L23*1.2</f>
        <v>16020</v>
      </c>
    </row>
    <row r="26" spans="1:17" ht="13.5" thickBot="1">
      <c r="A26" s="252" t="s">
        <v>41</v>
      </c>
      <c r="B26" s="253">
        <f>SUM(B22:B25)</f>
        <v>160770</v>
      </c>
      <c r="C26" s="322"/>
      <c r="D26" s="322"/>
      <c r="E26" s="322"/>
      <c r="F26" s="229"/>
      <c r="G26" s="254" t="s">
        <v>42</v>
      </c>
      <c r="H26" s="254">
        <f>SUM(H22:H25)</f>
        <v>102.6</v>
      </c>
      <c r="I26" s="254"/>
      <c r="J26" s="255">
        <f>SUM(J22:J25)</f>
        <v>12598</v>
      </c>
      <c r="K26" s="254"/>
      <c r="L26" s="255">
        <f>SUM(L22:L25)</f>
        <v>53148.333333333336</v>
      </c>
      <c r="N26" s="229"/>
    </row>
    <row r="27" spans="1:17" s="229" customFormat="1">
      <c r="B27" s="256"/>
      <c r="C27" s="256"/>
      <c r="D27" s="256"/>
      <c r="E27" s="256"/>
      <c r="J27" s="256"/>
      <c r="L27" s="256"/>
    </row>
    <row r="28" spans="1:17" s="229" customFormat="1" ht="15">
      <c r="A28" s="257" t="s">
        <v>43</v>
      </c>
      <c r="B28" s="258"/>
      <c r="C28" s="258"/>
      <c r="D28" s="258"/>
      <c r="E28" s="258"/>
      <c r="J28" s="256"/>
      <c r="L28" s="256"/>
    </row>
    <row r="29" spans="1:17" s="229" customFormat="1">
      <c r="A29" s="182" t="s">
        <v>36</v>
      </c>
      <c r="B29" s="258">
        <f>'[6]Operations &amp; Overheads'!H94</f>
        <v>32980</v>
      </c>
      <c r="C29" s="258"/>
      <c r="D29" s="258"/>
      <c r="E29" s="258"/>
      <c r="J29" s="256"/>
      <c r="L29" s="256"/>
    </row>
    <row r="30" spans="1:17" s="229" customFormat="1">
      <c r="A30" s="182" t="s">
        <v>38</v>
      </c>
      <c r="B30" s="258">
        <f>'[6]Operations &amp; Overheads'!L94</f>
        <v>34275</v>
      </c>
      <c r="C30" s="258"/>
      <c r="D30" s="258"/>
      <c r="E30" s="258"/>
      <c r="J30" s="256"/>
      <c r="L30" s="256"/>
    </row>
    <row r="31" spans="1:17" s="229" customFormat="1">
      <c r="A31" s="182" t="s">
        <v>39</v>
      </c>
      <c r="B31" s="258">
        <f>'[6]Operations &amp; Overheads'!P94</f>
        <v>43590</v>
      </c>
      <c r="C31" s="258"/>
      <c r="D31" s="258"/>
      <c r="E31" s="258"/>
      <c r="J31" s="256"/>
      <c r="L31" s="256"/>
    </row>
    <row r="32" spans="1:17" s="229" customFormat="1">
      <c r="A32" s="182" t="s">
        <v>40</v>
      </c>
      <c r="B32" s="258">
        <f>'[6]Operations &amp; Overheads'!T94</f>
        <v>43590</v>
      </c>
      <c r="C32" s="258"/>
      <c r="D32" s="258"/>
      <c r="E32" s="258"/>
      <c r="F32"/>
      <c r="J32" s="256"/>
      <c r="L32" s="256"/>
      <c r="N32"/>
    </row>
    <row r="33" spans="1:6">
      <c r="A33" s="184" t="s">
        <v>41</v>
      </c>
      <c r="B33" s="259">
        <f>SUM(B29:B32)</f>
        <v>154435</v>
      </c>
      <c r="C33" s="323"/>
      <c r="D33" s="323"/>
      <c r="E33" s="323"/>
    </row>
    <row r="35" spans="1:6" ht="15">
      <c r="A35" s="260" t="s">
        <v>44</v>
      </c>
      <c r="B35" s="261"/>
      <c r="C35" s="261"/>
      <c r="D35" s="261"/>
      <c r="E35" s="261"/>
    </row>
    <row r="36" spans="1:6">
      <c r="A36" s="262" t="s">
        <v>45</v>
      </c>
      <c r="B36" s="263">
        <f>15*100</f>
        <v>1500</v>
      </c>
      <c r="C36" s="263"/>
      <c r="D36" s="263"/>
      <c r="E36" s="263"/>
      <c r="F36" t="s">
        <v>46</v>
      </c>
    </row>
    <row r="37" spans="1:6">
      <c r="A37" s="262" t="s">
        <v>47</v>
      </c>
      <c r="B37" s="263">
        <f>350*24</f>
        <v>8400</v>
      </c>
      <c r="C37" s="263"/>
      <c r="D37" s="263"/>
      <c r="E37" s="263"/>
      <c r="F37" t="s">
        <v>46</v>
      </c>
    </row>
    <row r="38" spans="1:6">
      <c r="A38" s="262" t="s">
        <v>48</v>
      </c>
      <c r="B38" s="263">
        <f>(18*(32000/12))*0.5</f>
        <v>24000</v>
      </c>
      <c r="C38" s="263"/>
      <c r="D38" s="263"/>
      <c r="E38" s="263"/>
      <c r="F38" t="s">
        <v>49</v>
      </c>
    </row>
    <row r="39" spans="1:6">
      <c r="A39" s="262" t="s">
        <v>50</v>
      </c>
      <c r="B39" s="263">
        <f>((18*(25000/12))*0.5)</f>
        <v>18750</v>
      </c>
      <c r="C39" s="263"/>
      <c r="D39" s="263"/>
      <c r="E39" s="263"/>
      <c r="F39" t="s">
        <v>49</v>
      </c>
    </row>
    <row r="40" spans="1:6">
      <c r="A40" s="262" t="s">
        <v>51</v>
      </c>
      <c r="B40" s="263">
        <f>3*2*20*20</f>
        <v>2400</v>
      </c>
      <c r="C40" s="263"/>
      <c r="D40" s="263"/>
      <c r="E40" s="263"/>
      <c r="F40" t="s">
        <v>49</v>
      </c>
    </row>
    <row r="41" spans="1:6">
      <c r="A41" s="262" t="s">
        <v>52</v>
      </c>
      <c r="B41" s="263">
        <f>10*60*2</f>
        <v>1200</v>
      </c>
      <c r="C41" s="263"/>
      <c r="D41" s="263"/>
      <c r="E41" s="263"/>
      <c r="F41" t="s">
        <v>53</v>
      </c>
    </row>
    <row r="42" spans="1:6">
      <c r="A42" s="262" t="s">
        <v>54</v>
      </c>
      <c r="B42" s="263">
        <f>3*1000</f>
        <v>3000</v>
      </c>
      <c r="C42" s="263"/>
      <c r="D42" s="263"/>
      <c r="E42" s="263"/>
      <c r="F42" t="s">
        <v>55</v>
      </c>
    </row>
    <row r="43" spans="1:6" ht="15">
      <c r="A43" s="264" t="s">
        <v>56</v>
      </c>
      <c r="B43" s="265">
        <f>SUM(B36:B42)</f>
        <v>59250</v>
      </c>
      <c r="C43" s="324"/>
      <c r="D43" s="324"/>
      <c r="E43" s="324"/>
    </row>
    <row r="58" spans="7:12">
      <c r="G58" s="266"/>
      <c r="H58" s="266"/>
      <c r="I58" s="266"/>
      <c r="J58" s="267"/>
      <c r="K58" s="266"/>
      <c r="L58" s="267"/>
    </row>
    <row r="59" spans="7:12">
      <c r="G59" s="266"/>
      <c r="H59" s="266"/>
      <c r="I59" s="266"/>
      <c r="J59" s="267"/>
      <c r="K59" s="266"/>
      <c r="L59" s="267"/>
    </row>
    <row r="60" spans="7:12" ht="15">
      <c r="G60" s="268"/>
      <c r="H60" s="268"/>
      <c r="I60" s="268"/>
      <c r="J60" s="269"/>
      <c r="K60" s="268"/>
      <c r="L60" s="269"/>
    </row>
  </sheetData>
  <conditionalFormatting sqref="C5:E43">
    <cfRule type="cellIs" dxfId="1" priority="2" operator="lessThan">
      <formula>0</formula>
    </cfRule>
  </conditionalFormatting>
  <conditionalFormatting sqref="M4:N30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99"/>
  <sheetViews>
    <sheetView tabSelected="1" view="pageBreakPreview" zoomScale="68" zoomScaleNormal="85" zoomScaleSheetLayoutView="68" workbookViewId="0" xr3:uid="{958C4451-9541-5A59-BF78-D2F731DF1C81}">
      <pane xSplit="1" ySplit="4" topLeftCell="B5" activePane="bottomRight" state="frozen"/>
      <selection activeCell="S25" sqref="S25"/>
      <selection pane="bottomLeft" activeCell="S25" sqref="S25"/>
      <selection pane="topRight" activeCell="S25" sqref="S25"/>
      <selection pane="bottomRight" activeCell="B7" sqref="B7"/>
    </sheetView>
  </sheetViews>
  <sheetFormatPr defaultRowHeight="14.25"/>
  <cols>
    <col min="1" max="1" width="44.7109375" style="60" bestFit="1" customWidth="1"/>
    <col min="2" max="25" width="15.140625" style="60" customWidth="1"/>
    <col min="26" max="26" width="13.7109375" style="60" customWidth="1"/>
    <col min="27" max="27" width="12.140625" style="60" customWidth="1"/>
    <col min="28" max="28" width="11.28515625" style="62" customWidth="1"/>
    <col min="29" max="29" width="11.140625" style="61" customWidth="1"/>
    <col min="30" max="16384" width="9.140625" style="60"/>
  </cols>
  <sheetData>
    <row r="1" spans="1:29" ht="15">
      <c r="B1" s="350" t="s">
        <v>57</v>
      </c>
      <c r="C1" s="351"/>
      <c r="D1" s="351"/>
      <c r="E1" s="351"/>
      <c r="F1" s="351"/>
      <c r="G1" s="351"/>
      <c r="H1" s="351"/>
      <c r="I1" s="352"/>
      <c r="J1" s="353" t="s">
        <v>58</v>
      </c>
      <c r="K1" s="354"/>
      <c r="L1" s="354"/>
      <c r="M1" s="354"/>
      <c r="N1" s="354"/>
      <c r="O1" s="354"/>
      <c r="P1" s="354"/>
      <c r="Q1" s="355"/>
      <c r="R1" s="356" t="s">
        <v>59</v>
      </c>
      <c r="S1" s="357"/>
      <c r="T1" s="357"/>
      <c r="U1" s="357"/>
      <c r="V1" s="357"/>
      <c r="W1" s="357"/>
      <c r="X1" s="357"/>
      <c r="Y1" s="358"/>
      <c r="Z1" s="147"/>
      <c r="AA1" s="147"/>
      <c r="AB1" s="174"/>
    </row>
    <row r="2" spans="1:29" ht="15">
      <c r="A2" s="348" t="s">
        <v>60</v>
      </c>
      <c r="B2" s="87" t="s">
        <v>61</v>
      </c>
      <c r="C2" s="73" t="s">
        <v>61</v>
      </c>
      <c r="D2" s="73" t="s">
        <v>61</v>
      </c>
      <c r="E2" s="73" t="s">
        <v>61</v>
      </c>
      <c r="F2" s="73" t="s">
        <v>61</v>
      </c>
      <c r="G2" s="73" t="s">
        <v>61</v>
      </c>
      <c r="H2" s="73" t="s">
        <v>61</v>
      </c>
      <c r="I2" s="88" t="s">
        <v>61</v>
      </c>
      <c r="J2" s="87" t="s">
        <v>61</v>
      </c>
      <c r="K2" s="73" t="s">
        <v>61</v>
      </c>
      <c r="L2" s="73" t="s">
        <v>61</v>
      </c>
      <c r="M2" s="73" t="s">
        <v>61</v>
      </c>
      <c r="N2" s="73" t="s">
        <v>61</v>
      </c>
      <c r="O2" s="73" t="s">
        <v>61</v>
      </c>
      <c r="P2" s="73" t="s">
        <v>61</v>
      </c>
      <c r="Q2" s="73" t="s">
        <v>61</v>
      </c>
      <c r="R2" s="87" t="s">
        <v>61</v>
      </c>
      <c r="S2" s="73" t="s">
        <v>61</v>
      </c>
      <c r="T2" s="73" t="s">
        <v>61</v>
      </c>
      <c r="U2" s="73" t="s">
        <v>61</v>
      </c>
      <c r="V2" s="73" t="s">
        <v>61</v>
      </c>
      <c r="W2" s="73" t="s">
        <v>61</v>
      </c>
      <c r="X2" s="73" t="s">
        <v>61</v>
      </c>
      <c r="Y2" s="88" t="s">
        <v>61</v>
      </c>
      <c r="Z2" s="148" t="s">
        <v>62</v>
      </c>
      <c r="AA2" s="148" t="s">
        <v>61</v>
      </c>
      <c r="AB2" s="168" t="s">
        <v>1</v>
      </c>
      <c r="AC2" s="61" t="s">
        <v>63</v>
      </c>
    </row>
    <row r="3" spans="1:29" ht="15">
      <c r="A3" s="349"/>
      <c r="B3" s="89"/>
      <c r="C3" s="1"/>
      <c r="D3" s="1"/>
      <c r="E3" s="1"/>
      <c r="F3" s="1"/>
      <c r="G3" s="1"/>
      <c r="H3" s="1"/>
      <c r="I3" s="90"/>
      <c r="J3" s="89"/>
      <c r="K3" s="1"/>
      <c r="L3" s="1"/>
      <c r="M3" s="1"/>
      <c r="N3" s="1"/>
      <c r="O3" s="1"/>
      <c r="P3" s="1"/>
      <c r="Q3" s="1"/>
      <c r="R3" s="89"/>
      <c r="S3" s="1"/>
      <c r="T3" s="1"/>
      <c r="U3" s="1"/>
      <c r="V3" s="1"/>
      <c r="W3" s="1"/>
      <c r="X3" s="1"/>
      <c r="Y3" s="90"/>
      <c r="Z3" s="149"/>
      <c r="AA3" s="163" t="s">
        <v>64</v>
      </c>
      <c r="AB3" s="169"/>
    </row>
    <row r="4" spans="1:29" ht="45">
      <c r="A4" s="69" t="s">
        <v>65</v>
      </c>
      <c r="B4" s="330" t="s">
        <v>66</v>
      </c>
      <c r="C4" s="329" t="s">
        <v>67</v>
      </c>
      <c r="D4" s="329" t="s">
        <v>68</v>
      </c>
      <c r="E4" s="329" t="s">
        <v>69</v>
      </c>
      <c r="F4" s="75" t="s">
        <v>70</v>
      </c>
      <c r="G4" s="75" t="s">
        <v>71</v>
      </c>
      <c r="H4" s="75" t="s">
        <v>72</v>
      </c>
      <c r="I4" s="332" t="s">
        <v>73</v>
      </c>
      <c r="J4" s="330" t="s">
        <v>69</v>
      </c>
      <c r="K4" s="329" t="s">
        <v>68</v>
      </c>
      <c r="L4" s="329" t="s">
        <v>66</v>
      </c>
      <c r="M4" s="331" t="s">
        <v>73</v>
      </c>
      <c r="N4" s="75" t="s">
        <v>72</v>
      </c>
      <c r="O4" s="75" t="s">
        <v>67</v>
      </c>
      <c r="P4" s="75" t="s">
        <v>70</v>
      </c>
      <c r="Q4" s="75" t="s">
        <v>71</v>
      </c>
      <c r="R4" s="91" t="s">
        <v>74</v>
      </c>
      <c r="S4" s="75" t="s">
        <v>68</v>
      </c>
      <c r="T4" s="329" t="s">
        <v>69</v>
      </c>
      <c r="U4" s="75" t="s">
        <v>72</v>
      </c>
      <c r="V4" s="75" t="s">
        <v>70</v>
      </c>
      <c r="W4" s="75" t="s">
        <v>71</v>
      </c>
      <c r="X4" s="75" t="s">
        <v>75</v>
      </c>
      <c r="Y4" s="75" t="s">
        <v>67</v>
      </c>
      <c r="Z4" s="150"/>
      <c r="AA4" s="164"/>
      <c r="AB4" s="169"/>
    </row>
    <row r="5" spans="1:29" ht="30" customHeight="1">
      <c r="A5" s="69" t="s">
        <v>76</v>
      </c>
      <c r="B5" s="91" t="s">
        <v>77</v>
      </c>
      <c r="C5" s="75" t="s">
        <v>78</v>
      </c>
      <c r="D5" s="75" t="s">
        <v>79</v>
      </c>
      <c r="E5" s="75" t="s">
        <v>80</v>
      </c>
      <c r="F5" s="75" t="s">
        <v>81</v>
      </c>
      <c r="G5" s="75" t="s">
        <v>82</v>
      </c>
      <c r="H5" s="75" t="s">
        <v>83</v>
      </c>
      <c r="I5" s="332" t="s">
        <v>84</v>
      </c>
      <c r="J5" s="91" t="s">
        <v>80</v>
      </c>
      <c r="K5" s="75" t="s">
        <v>79</v>
      </c>
      <c r="L5" s="75" t="s">
        <v>77</v>
      </c>
      <c r="M5" s="331" t="s">
        <v>84</v>
      </c>
      <c r="N5" s="75" t="s">
        <v>83</v>
      </c>
      <c r="O5" s="75" t="s">
        <v>78</v>
      </c>
      <c r="P5" s="75" t="s">
        <v>81</v>
      </c>
      <c r="Q5" s="75" t="s">
        <v>82</v>
      </c>
      <c r="R5" s="91" t="s">
        <v>85</v>
      </c>
      <c r="S5" s="75" t="s">
        <v>79</v>
      </c>
      <c r="T5" s="75" t="s">
        <v>80</v>
      </c>
      <c r="U5" s="75" t="s">
        <v>83</v>
      </c>
      <c r="V5" s="75" t="s">
        <v>81</v>
      </c>
      <c r="W5" s="75" t="s">
        <v>82</v>
      </c>
      <c r="X5" s="75" t="s">
        <v>86</v>
      </c>
      <c r="Y5" s="75" t="s">
        <v>78</v>
      </c>
      <c r="Z5" s="150"/>
      <c r="AA5" s="164"/>
      <c r="AB5" s="169"/>
    </row>
    <row r="6" spans="1:29" ht="25.5">
      <c r="A6" s="69" t="s">
        <v>87</v>
      </c>
      <c r="B6" s="92" t="s">
        <v>88</v>
      </c>
      <c r="C6" s="93" t="s">
        <v>89</v>
      </c>
      <c r="D6" s="93" t="s">
        <v>90</v>
      </c>
      <c r="E6" s="93" t="s">
        <v>91</v>
      </c>
      <c r="F6" s="93" t="s">
        <v>92</v>
      </c>
      <c r="G6" s="93" t="s">
        <v>91</v>
      </c>
      <c r="H6" s="93" t="s">
        <v>92</v>
      </c>
      <c r="I6" s="94"/>
      <c r="J6" s="92" t="s">
        <v>93</v>
      </c>
      <c r="K6" s="93" t="s">
        <v>94</v>
      </c>
      <c r="L6" s="93" t="s">
        <v>93</v>
      </c>
      <c r="M6" s="93"/>
      <c r="N6" s="93" t="s">
        <v>95</v>
      </c>
      <c r="O6" s="93" t="s">
        <v>95</v>
      </c>
      <c r="P6" s="93" t="s">
        <v>96</v>
      </c>
      <c r="Q6" s="93" t="s">
        <v>95</v>
      </c>
      <c r="R6" s="92" t="s">
        <v>97</v>
      </c>
      <c r="S6" s="93" t="s">
        <v>98</v>
      </c>
      <c r="T6" s="93" t="s">
        <v>99</v>
      </c>
      <c r="U6" s="93" t="s">
        <v>91</v>
      </c>
      <c r="V6" s="93" t="s">
        <v>99</v>
      </c>
      <c r="W6" s="93" t="s">
        <v>100</v>
      </c>
      <c r="X6" s="93" t="s">
        <v>97</v>
      </c>
      <c r="Y6" s="94" t="s">
        <v>101</v>
      </c>
      <c r="Z6" s="151"/>
      <c r="AA6" s="165"/>
      <c r="AB6" s="169"/>
    </row>
    <row r="7" spans="1:29" ht="25.5">
      <c r="A7" s="69" t="s">
        <v>102</v>
      </c>
      <c r="B7" s="95" t="s">
        <v>103</v>
      </c>
      <c r="C7" s="96">
        <v>42789</v>
      </c>
      <c r="D7" s="96">
        <v>42789</v>
      </c>
      <c r="E7" s="96" t="s">
        <v>104</v>
      </c>
      <c r="F7" s="96">
        <v>42788</v>
      </c>
      <c r="G7" s="96">
        <v>42789</v>
      </c>
      <c r="H7" s="96">
        <v>42789</v>
      </c>
      <c r="I7" s="97">
        <v>42791</v>
      </c>
      <c r="J7" s="95">
        <v>42789</v>
      </c>
      <c r="K7" s="96">
        <v>42788</v>
      </c>
      <c r="L7" s="96">
        <v>42791</v>
      </c>
      <c r="M7" s="96">
        <v>42789</v>
      </c>
      <c r="N7" s="96">
        <v>42788</v>
      </c>
      <c r="O7" s="96">
        <v>42789</v>
      </c>
      <c r="P7" s="96">
        <v>42791</v>
      </c>
      <c r="Q7" s="96">
        <v>42791</v>
      </c>
      <c r="R7" s="95">
        <v>42791</v>
      </c>
      <c r="S7" s="96">
        <v>42791</v>
      </c>
      <c r="T7" s="96">
        <v>42788</v>
      </c>
      <c r="U7" s="96">
        <v>42790</v>
      </c>
      <c r="V7" s="96">
        <v>42789</v>
      </c>
      <c r="W7" s="96">
        <v>42790</v>
      </c>
      <c r="X7" s="96">
        <v>42790</v>
      </c>
      <c r="Y7" s="97">
        <v>42791</v>
      </c>
      <c r="Z7" s="151"/>
      <c r="AA7" s="165"/>
      <c r="AB7" s="169"/>
    </row>
    <row r="8" spans="1:29" ht="15">
      <c r="A8" s="2" t="s">
        <v>105</v>
      </c>
      <c r="B8" s="98"/>
      <c r="C8" s="3"/>
      <c r="D8" s="3"/>
      <c r="E8" s="3"/>
      <c r="F8" s="3"/>
      <c r="G8" s="3"/>
      <c r="H8" s="3"/>
      <c r="I8" s="99"/>
      <c r="J8" s="98"/>
      <c r="K8" s="3"/>
      <c r="L8" s="3"/>
      <c r="M8" s="3"/>
      <c r="N8" s="3"/>
      <c r="O8" s="3"/>
      <c r="P8" s="3"/>
      <c r="Q8" s="3"/>
      <c r="R8" s="98"/>
      <c r="S8" s="3"/>
      <c r="T8" s="3"/>
      <c r="U8" s="3"/>
      <c r="V8" s="3"/>
      <c r="W8" s="3"/>
      <c r="X8" s="3"/>
      <c r="Y8" s="99"/>
      <c r="Z8" s="152"/>
      <c r="AA8" s="166"/>
      <c r="AB8" s="170"/>
    </row>
    <row r="9" spans="1:29">
      <c r="A9" s="4" t="s">
        <v>106</v>
      </c>
      <c r="B9" s="100"/>
      <c r="C9" s="5"/>
      <c r="D9" s="5"/>
      <c r="E9" s="5"/>
      <c r="F9" s="5"/>
      <c r="G9" s="5"/>
      <c r="H9" s="5"/>
      <c r="I9" s="101"/>
      <c r="J9" s="100"/>
      <c r="K9" s="5"/>
      <c r="L9" s="5"/>
      <c r="M9" s="5"/>
      <c r="N9" s="5"/>
      <c r="O9" s="5"/>
      <c r="P9" s="5"/>
      <c r="Q9" s="5"/>
      <c r="R9" s="100"/>
      <c r="S9" s="5"/>
      <c r="T9" s="5"/>
      <c r="U9" s="5"/>
      <c r="V9" s="5"/>
      <c r="W9" s="5"/>
      <c r="X9" s="5"/>
      <c r="Y9" s="101"/>
      <c r="Z9" s="153"/>
      <c r="AA9" s="156"/>
      <c r="AB9" s="171"/>
    </row>
    <row r="10" spans="1:29" ht="15">
      <c r="A10" s="7" t="s">
        <v>107</v>
      </c>
      <c r="B10" s="102">
        <v>175</v>
      </c>
      <c r="C10" s="8">
        <v>50</v>
      </c>
      <c r="D10" s="8">
        <v>60</v>
      </c>
      <c r="E10" s="8">
        <v>60</v>
      </c>
      <c r="F10" s="8">
        <v>0</v>
      </c>
      <c r="G10" s="8">
        <v>275</v>
      </c>
      <c r="H10" s="8">
        <v>0</v>
      </c>
      <c r="I10" s="103">
        <v>0</v>
      </c>
      <c r="J10" s="102">
        <v>60</v>
      </c>
      <c r="K10" s="8">
        <v>60</v>
      </c>
      <c r="L10" s="8">
        <v>125</v>
      </c>
      <c r="M10" s="8">
        <v>0</v>
      </c>
      <c r="N10" s="8">
        <v>0</v>
      </c>
      <c r="O10" s="8">
        <v>50</v>
      </c>
      <c r="P10" s="8">
        <v>0</v>
      </c>
      <c r="Q10" s="8">
        <v>250</v>
      </c>
      <c r="R10" s="102">
        <v>100</v>
      </c>
      <c r="S10" s="8">
        <v>60</v>
      </c>
      <c r="T10" s="8">
        <v>60</v>
      </c>
      <c r="U10" s="8">
        <v>0</v>
      </c>
      <c r="V10" s="8">
        <v>0</v>
      </c>
      <c r="W10" s="8">
        <v>275</v>
      </c>
      <c r="X10" s="8">
        <v>140</v>
      </c>
      <c r="Y10" s="103">
        <v>50</v>
      </c>
      <c r="Z10" s="154"/>
      <c r="AA10" s="159"/>
      <c r="AB10" s="172"/>
    </row>
    <row r="11" spans="1:29">
      <c r="A11" s="7" t="s">
        <v>108</v>
      </c>
      <c r="B11" s="104">
        <v>4</v>
      </c>
      <c r="C11" s="10">
        <v>3</v>
      </c>
      <c r="D11" s="10">
        <v>2</v>
      </c>
      <c r="E11" s="10">
        <v>3</v>
      </c>
      <c r="F11" s="10">
        <v>2</v>
      </c>
      <c r="G11" s="10">
        <v>5</v>
      </c>
      <c r="H11" s="10">
        <v>0</v>
      </c>
      <c r="I11" s="105">
        <v>2.5</v>
      </c>
      <c r="J11" s="104">
        <v>3</v>
      </c>
      <c r="K11" s="10">
        <v>2</v>
      </c>
      <c r="L11" s="10">
        <v>4</v>
      </c>
      <c r="M11" s="10">
        <v>2.5</v>
      </c>
      <c r="N11" s="10">
        <v>0</v>
      </c>
      <c r="O11" s="10">
        <v>3</v>
      </c>
      <c r="P11" s="10">
        <v>2</v>
      </c>
      <c r="Q11" s="10">
        <v>5</v>
      </c>
      <c r="R11" s="104">
        <v>4</v>
      </c>
      <c r="S11" s="10">
        <v>2</v>
      </c>
      <c r="T11" s="10">
        <v>3</v>
      </c>
      <c r="U11" s="10">
        <v>0</v>
      </c>
      <c r="V11" s="10">
        <v>2</v>
      </c>
      <c r="W11" s="10">
        <v>5</v>
      </c>
      <c r="X11" s="10">
        <v>5</v>
      </c>
      <c r="Y11" s="105">
        <v>3</v>
      </c>
      <c r="Z11" s="155"/>
      <c r="AA11" s="160"/>
      <c r="AB11" s="173"/>
    </row>
    <row r="12" spans="1:29" ht="15">
      <c r="A12" s="12" t="s">
        <v>109</v>
      </c>
      <c r="B12" s="106">
        <f t="shared" ref="B12:I12" si="0">B46*B10</f>
        <v>175</v>
      </c>
      <c r="C12" s="13">
        <f t="shared" si="0"/>
        <v>50</v>
      </c>
      <c r="D12" s="13">
        <f t="shared" si="0"/>
        <v>60</v>
      </c>
      <c r="E12" s="13">
        <f t="shared" si="0"/>
        <v>240</v>
      </c>
      <c r="F12" s="13">
        <f t="shared" si="0"/>
        <v>0</v>
      </c>
      <c r="G12" s="13">
        <f t="shared" si="0"/>
        <v>275</v>
      </c>
      <c r="H12" s="13">
        <f t="shared" si="0"/>
        <v>0</v>
      </c>
      <c r="I12" s="107">
        <f t="shared" si="0"/>
        <v>0</v>
      </c>
      <c r="J12" s="13">
        <f t="shared" ref="J12:L12" si="1">J46*J10</f>
        <v>120</v>
      </c>
      <c r="K12" s="13">
        <f t="shared" ref="K12" si="2">K46*K10</f>
        <v>60</v>
      </c>
      <c r="L12" s="13">
        <f t="shared" si="1"/>
        <v>125</v>
      </c>
      <c r="M12" s="13">
        <f t="shared" ref="M12:Q12" si="3">M46*M10</f>
        <v>0</v>
      </c>
      <c r="N12" s="13">
        <f t="shared" si="3"/>
        <v>0</v>
      </c>
      <c r="O12" s="13">
        <f t="shared" si="3"/>
        <v>50</v>
      </c>
      <c r="P12" s="13">
        <f t="shared" si="3"/>
        <v>0</v>
      </c>
      <c r="Q12" s="13">
        <f t="shared" si="3"/>
        <v>250</v>
      </c>
      <c r="R12" s="106">
        <f t="shared" ref="R12:Y12" si="4">R46*R10</f>
        <v>100</v>
      </c>
      <c r="S12" s="13">
        <f t="shared" si="4"/>
        <v>60</v>
      </c>
      <c r="T12" s="106">
        <f t="shared" si="4"/>
        <v>120</v>
      </c>
      <c r="U12" s="13">
        <f t="shared" si="4"/>
        <v>0</v>
      </c>
      <c r="V12" s="13">
        <f t="shared" si="4"/>
        <v>0</v>
      </c>
      <c r="W12" s="13">
        <f t="shared" si="4"/>
        <v>275</v>
      </c>
      <c r="X12" s="13">
        <f t="shared" si="4"/>
        <v>140</v>
      </c>
      <c r="Y12" s="13">
        <f t="shared" si="4"/>
        <v>50</v>
      </c>
      <c r="Z12" s="156"/>
      <c r="AA12" s="159">
        <f>SUM(B12:Z12)</f>
        <v>2150</v>
      </c>
      <c r="AB12" s="158"/>
    </row>
    <row r="13" spans="1:29">
      <c r="A13" s="12"/>
      <c r="B13" s="106"/>
      <c r="C13" s="13"/>
      <c r="D13" s="13"/>
      <c r="E13" s="13"/>
      <c r="F13" s="13"/>
      <c r="G13" s="13"/>
      <c r="H13" s="13"/>
      <c r="I13" s="107"/>
      <c r="J13" s="106"/>
      <c r="K13" s="13"/>
      <c r="L13" s="13"/>
      <c r="M13" s="13"/>
      <c r="N13" s="13"/>
      <c r="O13" s="13"/>
      <c r="P13" s="13"/>
      <c r="Q13" s="13"/>
      <c r="R13" s="106"/>
      <c r="S13" s="13"/>
      <c r="T13" s="13"/>
      <c r="U13" s="13"/>
      <c r="V13" s="13"/>
      <c r="W13" s="13"/>
      <c r="X13" s="13"/>
      <c r="Y13" s="107"/>
      <c r="Z13" s="156"/>
      <c r="AA13" s="156"/>
      <c r="AB13" s="158"/>
    </row>
    <row r="14" spans="1:29" ht="15">
      <c r="A14" s="29" t="s">
        <v>110</v>
      </c>
      <c r="B14" s="106">
        <f t="shared" ref="B14:I14" si="5">B12*B11</f>
        <v>700</v>
      </c>
      <c r="C14" s="13">
        <f t="shared" si="5"/>
        <v>150</v>
      </c>
      <c r="D14" s="13">
        <f t="shared" si="5"/>
        <v>120</v>
      </c>
      <c r="E14" s="13">
        <f t="shared" si="5"/>
        <v>720</v>
      </c>
      <c r="F14" s="13">
        <f t="shared" si="5"/>
        <v>0</v>
      </c>
      <c r="G14" s="13">
        <f t="shared" ref="G14" si="6">G12*G11</f>
        <v>1375</v>
      </c>
      <c r="H14" s="13">
        <f t="shared" si="5"/>
        <v>0</v>
      </c>
      <c r="I14" s="107">
        <f t="shared" si="5"/>
        <v>0</v>
      </c>
      <c r="J14" s="106">
        <f t="shared" ref="J14:Q14" si="7">J12*J11</f>
        <v>360</v>
      </c>
      <c r="K14" s="13">
        <f t="shared" ref="K14" si="8">K12*K11</f>
        <v>120</v>
      </c>
      <c r="L14" s="13">
        <f t="shared" si="7"/>
        <v>500</v>
      </c>
      <c r="M14" s="13">
        <f t="shared" si="7"/>
        <v>0</v>
      </c>
      <c r="N14" s="13">
        <f t="shared" si="7"/>
        <v>0</v>
      </c>
      <c r="O14" s="13">
        <f t="shared" si="7"/>
        <v>150</v>
      </c>
      <c r="P14" s="13">
        <f t="shared" si="7"/>
        <v>0</v>
      </c>
      <c r="Q14" s="13">
        <f t="shared" si="7"/>
        <v>1250</v>
      </c>
      <c r="R14" s="106">
        <f t="shared" ref="R14:Y14" si="9">R12*R11</f>
        <v>400</v>
      </c>
      <c r="S14" s="13">
        <f t="shared" si="9"/>
        <v>120</v>
      </c>
      <c r="T14" s="13">
        <f t="shared" si="9"/>
        <v>360</v>
      </c>
      <c r="U14" s="13">
        <f t="shared" si="9"/>
        <v>0</v>
      </c>
      <c r="V14" s="13">
        <f t="shared" si="9"/>
        <v>0</v>
      </c>
      <c r="W14" s="13">
        <f t="shared" si="9"/>
        <v>1375</v>
      </c>
      <c r="X14" s="13">
        <f t="shared" si="9"/>
        <v>700</v>
      </c>
      <c r="Y14" s="107">
        <f t="shared" si="9"/>
        <v>150</v>
      </c>
      <c r="Z14" s="156"/>
      <c r="AA14" s="159">
        <f>SUM(B14:Z14)</f>
        <v>8550</v>
      </c>
      <c r="AB14" s="158"/>
    </row>
    <row r="15" spans="1:29" ht="15">
      <c r="A15" s="29" t="s">
        <v>111</v>
      </c>
      <c r="B15" s="106">
        <f>B54+B55</f>
        <v>-22.4</v>
      </c>
      <c r="C15" s="13">
        <f t="shared" ref="C15:I15" si="10">C54+C55</f>
        <v>-4.8</v>
      </c>
      <c r="D15" s="13">
        <f t="shared" si="10"/>
        <v>-3.84</v>
      </c>
      <c r="E15" s="13">
        <f t="shared" si="10"/>
        <v>-23.04</v>
      </c>
      <c r="F15" s="13">
        <f t="shared" si="10"/>
        <v>0</v>
      </c>
      <c r="G15" s="13">
        <f t="shared" ref="G15" si="11">G54+G55</f>
        <v>-44</v>
      </c>
      <c r="H15" s="13">
        <f t="shared" si="10"/>
        <v>0</v>
      </c>
      <c r="I15" s="107">
        <f t="shared" si="10"/>
        <v>0</v>
      </c>
      <c r="J15" s="106">
        <f t="shared" ref="J15:N15" si="12">J54+J55</f>
        <v>-11.52</v>
      </c>
      <c r="K15" s="13">
        <f t="shared" ref="K15" si="13">K54+K55</f>
        <v>-3.84</v>
      </c>
      <c r="L15" s="13">
        <f t="shared" si="12"/>
        <v>-16</v>
      </c>
      <c r="M15" s="13">
        <f t="shared" si="12"/>
        <v>0</v>
      </c>
      <c r="N15" s="13">
        <f t="shared" si="12"/>
        <v>0</v>
      </c>
      <c r="O15" s="13">
        <f>O54+O55</f>
        <v>-4.8</v>
      </c>
      <c r="P15" s="13">
        <f t="shared" ref="P15:T15" si="14">P54+P55</f>
        <v>0</v>
      </c>
      <c r="Q15" s="13">
        <f t="shared" si="14"/>
        <v>-40</v>
      </c>
      <c r="R15" s="106">
        <f t="shared" si="14"/>
        <v>-12.8</v>
      </c>
      <c r="S15" s="13">
        <f t="shared" si="14"/>
        <v>-3.84</v>
      </c>
      <c r="T15" s="13">
        <f t="shared" si="14"/>
        <v>-11.52</v>
      </c>
      <c r="U15" s="13">
        <f>U54+U55</f>
        <v>0</v>
      </c>
      <c r="V15" s="13">
        <f t="shared" ref="V15:X15" si="15">V54+V55</f>
        <v>0</v>
      </c>
      <c r="W15" s="13">
        <f t="shared" si="15"/>
        <v>-44</v>
      </c>
      <c r="X15" s="13">
        <f t="shared" si="15"/>
        <v>-22.4</v>
      </c>
      <c r="Y15" s="107">
        <f>Y54+Y55</f>
        <v>-4.8</v>
      </c>
      <c r="Z15" s="156"/>
      <c r="AA15" s="159"/>
      <c r="AB15" s="158"/>
    </row>
    <row r="16" spans="1:29" ht="15">
      <c r="A16" s="29" t="s">
        <v>112</v>
      </c>
      <c r="B16" s="106">
        <f t="shared" ref="B16:I16" si="16">-B14/6</f>
        <v>-116.66666666666667</v>
      </c>
      <c r="C16" s="13">
        <f t="shared" si="16"/>
        <v>-25</v>
      </c>
      <c r="D16" s="13">
        <f t="shared" si="16"/>
        <v>-20</v>
      </c>
      <c r="E16" s="13">
        <f t="shared" si="16"/>
        <v>-120</v>
      </c>
      <c r="F16" s="13">
        <f t="shared" si="16"/>
        <v>0</v>
      </c>
      <c r="G16" s="13">
        <f t="shared" ref="G16" si="17">-G14/6</f>
        <v>-229.16666666666666</v>
      </c>
      <c r="H16" s="13">
        <f t="shared" si="16"/>
        <v>0</v>
      </c>
      <c r="I16" s="107">
        <f t="shared" si="16"/>
        <v>0</v>
      </c>
      <c r="J16" s="106">
        <f t="shared" ref="J16:Q16" si="18">-J14/6</f>
        <v>-60</v>
      </c>
      <c r="K16" s="13">
        <f t="shared" ref="K16" si="19">-K14/6</f>
        <v>-20</v>
      </c>
      <c r="L16" s="13">
        <f t="shared" si="18"/>
        <v>-83.333333333333329</v>
      </c>
      <c r="M16" s="13">
        <f t="shared" si="18"/>
        <v>0</v>
      </c>
      <c r="N16" s="13">
        <f t="shared" si="18"/>
        <v>0</v>
      </c>
      <c r="O16" s="13">
        <f t="shared" si="18"/>
        <v>-25</v>
      </c>
      <c r="P16" s="13">
        <f t="shared" si="18"/>
        <v>0</v>
      </c>
      <c r="Q16" s="13">
        <f t="shared" si="18"/>
        <v>-208.33333333333334</v>
      </c>
      <c r="R16" s="106">
        <f t="shared" ref="R16:Y16" si="20">-R14/6</f>
        <v>-66.666666666666671</v>
      </c>
      <c r="S16" s="13">
        <f t="shared" si="20"/>
        <v>-20</v>
      </c>
      <c r="T16" s="13">
        <f t="shared" si="20"/>
        <v>-60</v>
      </c>
      <c r="U16" s="13">
        <f t="shared" si="20"/>
        <v>0</v>
      </c>
      <c r="V16" s="13">
        <f t="shared" si="20"/>
        <v>0</v>
      </c>
      <c r="W16" s="13">
        <f t="shared" si="20"/>
        <v>-229.16666666666666</v>
      </c>
      <c r="X16" s="13">
        <f t="shared" si="20"/>
        <v>-116.66666666666667</v>
      </c>
      <c r="Y16" s="107">
        <f t="shared" si="20"/>
        <v>-25</v>
      </c>
      <c r="Z16" s="156"/>
      <c r="AA16" s="159">
        <f>SUM(B16:Z16)</f>
        <v>-1425.0000000000002</v>
      </c>
      <c r="AB16" s="158"/>
    </row>
    <row r="17" spans="1:30" ht="15">
      <c r="A17" s="14" t="s">
        <v>113</v>
      </c>
      <c r="B17" s="108">
        <f>+B14+B15+B16</f>
        <v>560.93333333333339</v>
      </c>
      <c r="C17" s="15">
        <f t="shared" ref="C17:X17" si="21">+C14+C15+C16</f>
        <v>120.19999999999999</v>
      </c>
      <c r="D17" s="15">
        <f t="shared" si="21"/>
        <v>96.16</v>
      </c>
      <c r="E17" s="15">
        <f t="shared" si="21"/>
        <v>576.96</v>
      </c>
      <c r="F17" s="15">
        <f t="shared" si="21"/>
        <v>0</v>
      </c>
      <c r="G17" s="15">
        <f t="shared" ref="G17" si="22">+G14+G15+G16</f>
        <v>1101.8333333333333</v>
      </c>
      <c r="H17" s="15">
        <f t="shared" si="21"/>
        <v>0</v>
      </c>
      <c r="I17" s="109">
        <f t="shared" si="21"/>
        <v>0</v>
      </c>
      <c r="J17" s="108">
        <f t="shared" si="21"/>
        <v>288.48</v>
      </c>
      <c r="K17" s="15">
        <f t="shared" ref="K17:L17" si="23">+K14+K15+K16</f>
        <v>96.16</v>
      </c>
      <c r="L17" s="15">
        <f t="shared" si="23"/>
        <v>400.66666666666669</v>
      </c>
      <c r="M17" s="15">
        <f t="shared" si="21"/>
        <v>0</v>
      </c>
      <c r="N17" s="15">
        <f t="shared" si="21"/>
        <v>0</v>
      </c>
      <c r="O17" s="15">
        <f>+O14+O15+O16</f>
        <v>120.19999999999999</v>
      </c>
      <c r="P17" s="15">
        <f t="shared" si="21"/>
        <v>0</v>
      </c>
      <c r="Q17" s="15">
        <f t="shared" si="21"/>
        <v>1001.6666666666666</v>
      </c>
      <c r="R17" s="108">
        <f t="shared" si="21"/>
        <v>320.5333333333333</v>
      </c>
      <c r="S17" s="15">
        <f t="shared" si="21"/>
        <v>96.16</v>
      </c>
      <c r="T17" s="15">
        <f t="shared" ref="T17" si="24">+T14+T15+T16</f>
        <v>288.48</v>
      </c>
      <c r="U17" s="15">
        <f>+U14+U15+U16</f>
        <v>0</v>
      </c>
      <c r="V17" s="15">
        <f t="shared" si="21"/>
        <v>0</v>
      </c>
      <c r="W17" s="15">
        <f t="shared" si="21"/>
        <v>1101.8333333333333</v>
      </c>
      <c r="X17" s="15">
        <f t="shared" si="21"/>
        <v>560.93333333333339</v>
      </c>
      <c r="Y17" s="109">
        <f>+Y14+Y15+Y16</f>
        <v>120.19999999999999</v>
      </c>
      <c r="Z17" s="157"/>
      <c r="AA17" s="157">
        <f>SUM(AA14:AA16)</f>
        <v>7125</v>
      </c>
      <c r="AB17" s="178">
        <v>7758</v>
      </c>
    </row>
    <row r="18" spans="1:30" ht="15">
      <c r="A18" s="17" t="s">
        <v>114</v>
      </c>
      <c r="B18" s="106"/>
      <c r="C18" s="13"/>
      <c r="D18" s="13"/>
      <c r="E18" s="13"/>
      <c r="F18" s="13"/>
      <c r="G18" s="13"/>
      <c r="H18" s="13"/>
      <c r="I18" s="107"/>
      <c r="J18" s="106"/>
      <c r="K18" s="13"/>
      <c r="L18" s="13"/>
      <c r="M18" s="13"/>
      <c r="N18" s="13"/>
      <c r="O18" s="13"/>
      <c r="P18" s="13"/>
      <c r="Q18" s="13"/>
      <c r="R18" s="106"/>
      <c r="S18" s="13"/>
      <c r="T18" s="13"/>
      <c r="U18" s="13"/>
      <c r="V18" s="13"/>
      <c r="W18" s="13"/>
      <c r="X18" s="13"/>
      <c r="Y18" s="107"/>
      <c r="Z18" s="156"/>
      <c r="AA18" s="159"/>
      <c r="AB18" s="175"/>
    </row>
    <row r="19" spans="1:30" ht="15">
      <c r="A19" s="145" t="s">
        <v>115</v>
      </c>
      <c r="B19" s="110">
        <v>2250</v>
      </c>
      <c r="C19" s="84">
        <v>600</v>
      </c>
      <c r="D19" s="84">
        <v>1000</v>
      </c>
      <c r="E19" s="84">
        <v>1000</v>
      </c>
      <c r="F19" s="84">
        <v>0</v>
      </c>
      <c r="G19" s="84">
        <v>4000</v>
      </c>
      <c r="H19" s="84">
        <v>1000</v>
      </c>
      <c r="I19" s="111">
        <v>0</v>
      </c>
      <c r="J19" s="110">
        <v>1800</v>
      </c>
      <c r="K19" s="84">
        <v>1000</v>
      </c>
      <c r="L19" s="84">
        <v>2250</v>
      </c>
      <c r="M19" s="84">
        <v>0</v>
      </c>
      <c r="N19" s="84">
        <v>1000</v>
      </c>
      <c r="O19" s="84">
        <v>600</v>
      </c>
      <c r="P19" s="84">
        <v>0</v>
      </c>
      <c r="Q19" s="84">
        <v>0</v>
      </c>
      <c r="R19" s="110">
        <v>1200</v>
      </c>
      <c r="S19" s="84">
        <v>1000</v>
      </c>
      <c r="T19" s="84">
        <v>1000</v>
      </c>
      <c r="U19" s="84">
        <v>1000</v>
      </c>
      <c r="V19" s="84">
        <v>0</v>
      </c>
      <c r="W19" s="84">
        <v>0</v>
      </c>
      <c r="X19" s="84">
        <v>2250</v>
      </c>
      <c r="Y19" s="111">
        <v>600</v>
      </c>
      <c r="Z19" s="156"/>
      <c r="AA19" s="159">
        <f t="shared" ref="AA19:AA26" si="25">SUM(B19:Z19)</f>
        <v>23550</v>
      </c>
      <c r="AB19" s="179">
        <v>22050</v>
      </c>
      <c r="AC19" s="180">
        <f>SUM(AB19-AA19)</f>
        <v>-1500</v>
      </c>
    </row>
    <row r="20" spans="1:30" ht="15">
      <c r="A20" s="19" t="s">
        <v>116</v>
      </c>
      <c r="B20" s="106">
        <f t="shared" ref="B20:I20" si="26">+B57</f>
        <v>0</v>
      </c>
      <c r="C20" s="13">
        <f t="shared" si="26"/>
        <v>0</v>
      </c>
      <c r="D20" s="13">
        <f t="shared" si="26"/>
        <v>0</v>
      </c>
      <c r="E20" s="13">
        <f t="shared" si="26"/>
        <v>0</v>
      </c>
      <c r="F20" s="13">
        <f t="shared" si="26"/>
        <v>0</v>
      </c>
      <c r="G20" s="13">
        <f t="shared" ref="G20" si="27">+G57</f>
        <v>0</v>
      </c>
      <c r="H20" s="13">
        <f t="shared" si="26"/>
        <v>0</v>
      </c>
      <c r="I20" s="107">
        <f t="shared" si="26"/>
        <v>0</v>
      </c>
      <c r="J20" s="106">
        <f t="shared" ref="J20:Q20" si="28">+J57</f>
        <v>0</v>
      </c>
      <c r="K20" s="13">
        <f t="shared" ref="K20" si="29">+K57</f>
        <v>0</v>
      </c>
      <c r="L20" s="13">
        <f t="shared" si="28"/>
        <v>0</v>
      </c>
      <c r="M20" s="13">
        <f t="shared" si="28"/>
        <v>0</v>
      </c>
      <c r="N20" s="13">
        <f t="shared" si="28"/>
        <v>0</v>
      </c>
      <c r="O20" s="13">
        <f t="shared" si="28"/>
        <v>0</v>
      </c>
      <c r="P20" s="13">
        <f t="shared" si="28"/>
        <v>0</v>
      </c>
      <c r="Q20" s="13">
        <f t="shared" si="28"/>
        <v>0</v>
      </c>
      <c r="R20" s="106">
        <f t="shared" ref="R20:Y20" si="30">+R57</f>
        <v>0</v>
      </c>
      <c r="S20" s="13">
        <f t="shared" si="30"/>
        <v>0</v>
      </c>
      <c r="T20" s="13">
        <f t="shared" si="30"/>
        <v>0</v>
      </c>
      <c r="U20" s="13">
        <f t="shared" si="30"/>
        <v>0</v>
      </c>
      <c r="V20" s="13">
        <f t="shared" si="30"/>
        <v>0</v>
      </c>
      <c r="W20" s="13">
        <f t="shared" si="30"/>
        <v>0</v>
      </c>
      <c r="X20" s="13">
        <f t="shared" si="30"/>
        <v>0</v>
      </c>
      <c r="Y20" s="107">
        <f t="shared" si="30"/>
        <v>0</v>
      </c>
      <c r="Z20" s="156"/>
      <c r="AA20" s="159">
        <f t="shared" si="25"/>
        <v>0</v>
      </c>
      <c r="AB20" s="158"/>
      <c r="AC20" s="180">
        <f t="shared" ref="AC20:AC39" si="31">SUM(AB20-AA20)</f>
        <v>0</v>
      </c>
    </row>
    <row r="21" spans="1:30" ht="15">
      <c r="A21" s="146" t="s">
        <v>117</v>
      </c>
      <c r="B21" s="110">
        <v>0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111">
        <v>0</v>
      </c>
      <c r="J21" s="110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110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111">
        <v>0</v>
      </c>
      <c r="Z21" s="156"/>
      <c r="AA21" s="159">
        <f t="shared" si="25"/>
        <v>0</v>
      </c>
      <c r="AB21" s="158"/>
      <c r="AC21" s="180">
        <f t="shared" si="31"/>
        <v>0</v>
      </c>
    </row>
    <row r="22" spans="1:30" ht="15">
      <c r="A22" s="145" t="s">
        <v>118</v>
      </c>
      <c r="B22" s="110">
        <v>500</v>
      </c>
      <c r="C22" s="84">
        <v>1100</v>
      </c>
      <c r="D22" s="84">
        <v>500</v>
      </c>
      <c r="E22" s="84">
        <v>250</v>
      </c>
      <c r="F22" s="84">
        <v>0</v>
      </c>
      <c r="G22" s="84">
        <v>0</v>
      </c>
      <c r="H22" s="84">
        <v>760</v>
      </c>
      <c r="I22" s="111">
        <v>0</v>
      </c>
      <c r="J22" s="110">
        <v>150</v>
      </c>
      <c r="K22" s="84">
        <v>500</v>
      </c>
      <c r="L22" s="84">
        <v>500</v>
      </c>
      <c r="M22" s="84">
        <v>0</v>
      </c>
      <c r="N22" s="84">
        <v>760</v>
      </c>
      <c r="O22" s="84">
        <v>0</v>
      </c>
      <c r="P22" s="84">
        <v>0</v>
      </c>
      <c r="Q22" s="84">
        <v>0</v>
      </c>
      <c r="R22" s="110">
        <v>500</v>
      </c>
      <c r="S22" s="84">
        <v>500</v>
      </c>
      <c r="T22" s="84">
        <v>150</v>
      </c>
      <c r="U22" s="84">
        <v>760</v>
      </c>
      <c r="V22" s="84">
        <v>0</v>
      </c>
      <c r="W22" s="84">
        <v>0</v>
      </c>
      <c r="X22" s="84">
        <v>0</v>
      </c>
      <c r="Y22" s="111">
        <v>900</v>
      </c>
      <c r="Z22" s="156"/>
      <c r="AA22" s="159">
        <f t="shared" si="25"/>
        <v>7830</v>
      </c>
      <c r="AB22" s="158">
        <f>'Operations &amp; Overheads'!H97</f>
        <v>6000</v>
      </c>
      <c r="AC22" s="180">
        <f t="shared" si="31"/>
        <v>-1830</v>
      </c>
    </row>
    <row r="23" spans="1:30" ht="15">
      <c r="A23" s="145" t="s">
        <v>119</v>
      </c>
      <c r="B23" s="110">
        <v>250</v>
      </c>
      <c r="C23" s="84">
        <v>50</v>
      </c>
      <c r="D23" s="84">
        <v>250</v>
      </c>
      <c r="E23" s="84">
        <v>0</v>
      </c>
      <c r="F23" s="84">
        <v>0</v>
      </c>
      <c r="G23" s="84">
        <v>500</v>
      </c>
      <c r="H23" s="84">
        <v>50</v>
      </c>
      <c r="I23" s="111">
        <v>0</v>
      </c>
      <c r="J23" s="110">
        <v>0</v>
      </c>
      <c r="K23" s="84">
        <v>250</v>
      </c>
      <c r="L23" s="84">
        <v>250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110">
        <v>250</v>
      </c>
      <c r="S23" s="84">
        <v>250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111">
        <v>0</v>
      </c>
      <c r="Z23" s="156"/>
      <c r="AA23" s="159">
        <f t="shared" si="25"/>
        <v>2100</v>
      </c>
      <c r="AB23" s="158">
        <f>'Operations &amp; Overheads'!H98</f>
        <v>1920</v>
      </c>
      <c r="AC23" s="180">
        <f t="shared" si="31"/>
        <v>-180</v>
      </c>
    </row>
    <row r="24" spans="1:30" ht="15">
      <c r="A24" s="145" t="s">
        <v>120</v>
      </c>
      <c r="B24" s="110">
        <v>50</v>
      </c>
      <c r="C24" s="84">
        <v>0</v>
      </c>
      <c r="D24" s="84">
        <v>50</v>
      </c>
      <c r="E24" s="84">
        <v>0</v>
      </c>
      <c r="F24" s="84">
        <v>0</v>
      </c>
      <c r="G24" s="84">
        <v>0</v>
      </c>
      <c r="H24" s="84">
        <v>0</v>
      </c>
      <c r="I24" s="111">
        <v>0</v>
      </c>
      <c r="J24" s="110">
        <v>0</v>
      </c>
      <c r="K24" s="84">
        <v>50</v>
      </c>
      <c r="L24" s="84">
        <v>50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110">
        <v>50</v>
      </c>
      <c r="S24" s="84">
        <v>50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111">
        <v>0</v>
      </c>
      <c r="Z24" s="156"/>
      <c r="AA24" s="159">
        <f t="shared" si="25"/>
        <v>300</v>
      </c>
      <c r="AB24" s="158">
        <f>'Operations &amp; Overheads'!H100</f>
        <v>1650</v>
      </c>
      <c r="AC24" s="180">
        <f t="shared" si="31"/>
        <v>1350</v>
      </c>
      <c r="AD24" s="60" t="s">
        <v>121</v>
      </c>
    </row>
    <row r="25" spans="1:30" ht="15">
      <c r="A25" s="145" t="s">
        <v>122</v>
      </c>
      <c r="B25" s="110">
        <v>50</v>
      </c>
      <c r="C25" s="84">
        <v>0</v>
      </c>
      <c r="D25" s="84">
        <v>50</v>
      </c>
      <c r="E25" s="84">
        <v>0</v>
      </c>
      <c r="F25" s="84">
        <v>0</v>
      </c>
      <c r="G25" s="84">
        <v>0</v>
      </c>
      <c r="H25" s="84">
        <v>0</v>
      </c>
      <c r="I25" s="111">
        <v>0</v>
      </c>
      <c r="J25" s="110">
        <v>0</v>
      </c>
      <c r="K25" s="84">
        <v>50</v>
      </c>
      <c r="L25" s="84">
        <v>50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110">
        <v>50</v>
      </c>
      <c r="S25" s="84">
        <v>50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111">
        <v>0</v>
      </c>
      <c r="Z25" s="156"/>
      <c r="AA25" s="159">
        <f t="shared" si="25"/>
        <v>300</v>
      </c>
      <c r="AB25" s="158"/>
      <c r="AC25" s="180">
        <f t="shared" si="31"/>
        <v>-300</v>
      </c>
    </row>
    <row r="26" spans="1:30" ht="15">
      <c r="A26" s="145" t="s">
        <v>123</v>
      </c>
      <c r="B26" s="110">
        <v>0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84">
        <v>445</v>
      </c>
      <c r="I26" s="111">
        <v>0</v>
      </c>
      <c r="J26" s="110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110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111">
        <v>0</v>
      </c>
      <c r="Z26" s="156"/>
      <c r="AA26" s="159">
        <f t="shared" si="25"/>
        <v>445</v>
      </c>
      <c r="AB26" s="158">
        <f>'Operations &amp; Overheads'!H99</f>
        <v>1900</v>
      </c>
      <c r="AC26" s="180">
        <f t="shared" si="31"/>
        <v>1455</v>
      </c>
    </row>
    <row r="27" spans="1:30" ht="15">
      <c r="A27" s="19"/>
      <c r="B27" s="106"/>
      <c r="C27" s="13"/>
      <c r="D27" s="13"/>
      <c r="E27" s="13"/>
      <c r="F27" s="13"/>
      <c r="G27" s="13"/>
      <c r="H27" s="13"/>
      <c r="I27" s="107"/>
      <c r="J27" s="106"/>
      <c r="K27" s="13"/>
      <c r="L27" s="13"/>
      <c r="M27" s="13"/>
      <c r="N27" s="13"/>
      <c r="O27" s="13"/>
      <c r="P27" s="13"/>
      <c r="Q27" s="13"/>
      <c r="R27" s="106"/>
      <c r="S27" s="13"/>
      <c r="T27" s="13"/>
      <c r="U27" s="13"/>
      <c r="V27" s="13"/>
      <c r="W27" s="13"/>
      <c r="X27" s="13"/>
      <c r="Y27" s="107"/>
      <c r="Z27" s="156"/>
      <c r="AA27" s="159"/>
      <c r="AB27" s="158"/>
      <c r="AC27" s="180">
        <f t="shared" si="31"/>
        <v>0</v>
      </c>
    </row>
    <row r="28" spans="1:30" ht="15">
      <c r="A28" s="19" t="s">
        <v>124</v>
      </c>
      <c r="B28" s="106">
        <f t="shared" ref="B28:I28" si="32">+B84</f>
        <v>100</v>
      </c>
      <c r="C28" s="13">
        <f t="shared" si="32"/>
        <v>100</v>
      </c>
      <c r="D28" s="13">
        <f t="shared" si="32"/>
        <v>100</v>
      </c>
      <c r="E28" s="13">
        <f t="shared" si="32"/>
        <v>100</v>
      </c>
      <c r="F28" s="13">
        <f t="shared" si="32"/>
        <v>100</v>
      </c>
      <c r="G28" s="13">
        <f t="shared" ref="G28" si="33">+G84</f>
        <v>100</v>
      </c>
      <c r="H28" s="13">
        <f t="shared" si="32"/>
        <v>100</v>
      </c>
      <c r="I28" s="107">
        <f t="shared" si="32"/>
        <v>100</v>
      </c>
      <c r="J28" s="106">
        <f t="shared" ref="J28:Q28" si="34">+J84</f>
        <v>100</v>
      </c>
      <c r="K28" s="13">
        <f t="shared" ref="K28" si="35">+K84</f>
        <v>100</v>
      </c>
      <c r="L28" s="13">
        <f t="shared" si="34"/>
        <v>100</v>
      </c>
      <c r="M28" s="13">
        <f t="shared" si="34"/>
        <v>100</v>
      </c>
      <c r="N28" s="13">
        <f t="shared" si="34"/>
        <v>100</v>
      </c>
      <c r="O28" s="13">
        <f t="shared" si="34"/>
        <v>100</v>
      </c>
      <c r="P28" s="13">
        <f t="shared" si="34"/>
        <v>100</v>
      </c>
      <c r="Q28" s="13">
        <f t="shared" si="34"/>
        <v>100</v>
      </c>
      <c r="R28" s="106">
        <f t="shared" ref="R28:Y28" si="36">+R84</f>
        <v>100</v>
      </c>
      <c r="S28" s="13">
        <f t="shared" si="36"/>
        <v>100</v>
      </c>
      <c r="T28" s="13">
        <f t="shared" si="36"/>
        <v>100</v>
      </c>
      <c r="U28" s="13">
        <f t="shared" si="36"/>
        <v>100</v>
      </c>
      <c r="V28" s="13">
        <f t="shared" si="36"/>
        <v>100</v>
      </c>
      <c r="W28" s="13">
        <f t="shared" si="36"/>
        <v>100</v>
      </c>
      <c r="X28" s="13">
        <f t="shared" si="36"/>
        <v>100</v>
      </c>
      <c r="Y28" s="107">
        <f t="shared" si="36"/>
        <v>100</v>
      </c>
      <c r="Z28" s="156"/>
      <c r="AA28" s="159">
        <f>SUM(B28:Z28)</f>
        <v>2400</v>
      </c>
      <c r="AB28" s="158">
        <f>'Operations &amp; Overheads'!H104+'Operations &amp; Overheads'!H106</f>
        <v>3360</v>
      </c>
      <c r="AC28" s="180">
        <f t="shared" si="31"/>
        <v>960</v>
      </c>
    </row>
    <row r="29" spans="1:30" ht="15">
      <c r="A29" s="19" t="s">
        <v>125</v>
      </c>
      <c r="B29" s="106">
        <f t="shared" ref="B29:I29" si="37">+B79</f>
        <v>250</v>
      </c>
      <c r="C29" s="13">
        <f t="shared" si="37"/>
        <v>400</v>
      </c>
      <c r="D29" s="13">
        <f t="shared" si="37"/>
        <v>400</v>
      </c>
      <c r="E29" s="13">
        <f t="shared" si="37"/>
        <v>200</v>
      </c>
      <c r="F29" s="13">
        <f t="shared" si="37"/>
        <v>200</v>
      </c>
      <c r="G29" s="13">
        <f t="shared" ref="G29" si="38">+G79</f>
        <v>200</v>
      </c>
      <c r="H29" s="13">
        <f t="shared" si="37"/>
        <v>200</v>
      </c>
      <c r="I29" s="107">
        <f t="shared" si="37"/>
        <v>200</v>
      </c>
      <c r="J29" s="106">
        <f t="shared" ref="J29:Q29" si="39">+J79</f>
        <v>200</v>
      </c>
      <c r="K29" s="13">
        <f t="shared" ref="K29" si="40">+K79</f>
        <v>400</v>
      </c>
      <c r="L29" s="13">
        <f t="shared" si="39"/>
        <v>260</v>
      </c>
      <c r="M29" s="13">
        <f t="shared" si="39"/>
        <v>200</v>
      </c>
      <c r="N29" s="13">
        <f t="shared" si="39"/>
        <v>200</v>
      </c>
      <c r="O29" s="13">
        <f t="shared" si="39"/>
        <v>200</v>
      </c>
      <c r="P29" s="13">
        <f t="shared" si="39"/>
        <v>200</v>
      </c>
      <c r="Q29" s="13">
        <f t="shared" si="39"/>
        <v>200</v>
      </c>
      <c r="R29" s="106">
        <f t="shared" ref="R29:Y29" si="41">+R79</f>
        <v>200</v>
      </c>
      <c r="S29" s="13">
        <f t="shared" si="41"/>
        <v>200</v>
      </c>
      <c r="T29" s="13">
        <f t="shared" si="41"/>
        <v>200</v>
      </c>
      <c r="U29" s="13">
        <f t="shared" si="41"/>
        <v>200</v>
      </c>
      <c r="V29" s="13">
        <f t="shared" si="41"/>
        <v>200</v>
      </c>
      <c r="W29" s="13">
        <f>+W79</f>
        <v>200</v>
      </c>
      <c r="X29" s="13">
        <f t="shared" si="41"/>
        <v>200</v>
      </c>
      <c r="Y29" s="107">
        <f t="shared" si="41"/>
        <v>200</v>
      </c>
      <c r="Z29" s="156"/>
      <c r="AA29" s="159">
        <f>SUM(B29:Z29)</f>
        <v>5510</v>
      </c>
      <c r="AB29" s="158">
        <f>'Operations &amp; Overheads'!H105</f>
        <v>4560</v>
      </c>
      <c r="AC29" s="180">
        <f t="shared" si="31"/>
        <v>-950</v>
      </c>
    </row>
    <row r="30" spans="1:30" ht="15">
      <c r="A30" s="19" t="s">
        <v>126</v>
      </c>
      <c r="B30" s="106">
        <f t="shared" ref="B30:I30" si="42">+B70</f>
        <v>154</v>
      </c>
      <c r="C30" s="13">
        <f t="shared" si="42"/>
        <v>154</v>
      </c>
      <c r="D30" s="13">
        <f t="shared" si="42"/>
        <v>154</v>
      </c>
      <c r="E30" s="13">
        <f t="shared" si="42"/>
        <v>154</v>
      </c>
      <c r="F30" s="13">
        <f t="shared" si="42"/>
        <v>154</v>
      </c>
      <c r="G30" s="13">
        <f t="shared" ref="G30" si="43">+G70</f>
        <v>154</v>
      </c>
      <c r="H30" s="13">
        <f t="shared" si="42"/>
        <v>154</v>
      </c>
      <c r="I30" s="107">
        <f t="shared" si="42"/>
        <v>154</v>
      </c>
      <c r="J30" s="106">
        <f t="shared" ref="J30:Q30" si="44">+J70</f>
        <v>154</v>
      </c>
      <c r="K30" s="13">
        <f t="shared" ref="K30" si="45">+K70</f>
        <v>154</v>
      </c>
      <c r="L30" s="13">
        <f t="shared" si="44"/>
        <v>154</v>
      </c>
      <c r="M30" s="13">
        <f t="shared" si="44"/>
        <v>154</v>
      </c>
      <c r="N30" s="13">
        <f t="shared" si="44"/>
        <v>154</v>
      </c>
      <c r="O30" s="13">
        <f t="shared" si="44"/>
        <v>154</v>
      </c>
      <c r="P30" s="13">
        <f t="shared" si="44"/>
        <v>154</v>
      </c>
      <c r="Q30" s="13">
        <f t="shared" si="44"/>
        <v>154</v>
      </c>
      <c r="R30" s="106">
        <f t="shared" ref="R30:Y30" si="46">+R70</f>
        <v>154</v>
      </c>
      <c r="S30" s="13">
        <f t="shared" si="46"/>
        <v>154</v>
      </c>
      <c r="T30" s="13">
        <f t="shared" si="46"/>
        <v>154</v>
      </c>
      <c r="U30" s="13">
        <f t="shared" si="46"/>
        <v>154</v>
      </c>
      <c r="V30" s="13">
        <f t="shared" si="46"/>
        <v>154</v>
      </c>
      <c r="W30" s="13">
        <f t="shared" si="46"/>
        <v>154</v>
      </c>
      <c r="X30" s="13">
        <f t="shared" si="46"/>
        <v>154</v>
      </c>
      <c r="Y30" s="107">
        <f t="shared" si="46"/>
        <v>154</v>
      </c>
      <c r="Z30" s="158"/>
      <c r="AA30" s="159">
        <f>SUM(B30:Z30)</f>
        <v>3696</v>
      </c>
      <c r="AB30" s="158">
        <f>'Operations &amp; Overheads'!H107+'Operations &amp; Overheads'!H108</f>
        <v>2640</v>
      </c>
      <c r="AC30" s="180">
        <f t="shared" si="31"/>
        <v>-1056</v>
      </c>
    </row>
    <row r="31" spans="1:30" ht="15">
      <c r="A31" s="19"/>
      <c r="B31" s="106"/>
      <c r="C31" s="13"/>
      <c r="D31" s="13"/>
      <c r="E31" s="13"/>
      <c r="F31" s="13"/>
      <c r="G31" s="13"/>
      <c r="H31" s="13"/>
      <c r="I31" s="107"/>
      <c r="J31" s="106"/>
      <c r="K31" s="13"/>
      <c r="L31" s="13"/>
      <c r="M31" s="13"/>
      <c r="N31" s="13"/>
      <c r="O31" s="13"/>
      <c r="P31" s="13"/>
      <c r="Q31" s="13"/>
      <c r="R31" s="106"/>
      <c r="S31" s="13"/>
      <c r="T31" s="13"/>
      <c r="U31" s="13"/>
      <c r="V31" s="13"/>
      <c r="W31" s="13"/>
      <c r="X31" s="13"/>
      <c r="Y31" s="107"/>
      <c r="Z31" s="158"/>
      <c r="AA31" s="159"/>
      <c r="AB31" s="158"/>
      <c r="AC31" s="180">
        <f t="shared" si="31"/>
        <v>0</v>
      </c>
    </row>
    <row r="32" spans="1:30" ht="15">
      <c r="A32" s="19" t="s">
        <v>127</v>
      </c>
      <c r="B32" s="106">
        <f t="shared" ref="B32:I32" si="47">+B90</f>
        <v>100</v>
      </c>
      <c r="C32" s="13">
        <f t="shared" si="47"/>
        <v>100</v>
      </c>
      <c r="D32" s="13">
        <f t="shared" si="47"/>
        <v>100</v>
      </c>
      <c r="E32" s="13">
        <f t="shared" si="47"/>
        <v>100</v>
      </c>
      <c r="F32" s="13">
        <f t="shared" si="47"/>
        <v>100</v>
      </c>
      <c r="G32" s="13">
        <f t="shared" ref="G32" si="48">+G90</f>
        <v>100</v>
      </c>
      <c r="H32" s="13">
        <f t="shared" si="47"/>
        <v>100</v>
      </c>
      <c r="I32" s="107">
        <f t="shared" si="47"/>
        <v>100</v>
      </c>
      <c r="J32" s="106">
        <f t="shared" ref="J32:Q32" si="49">+J90</f>
        <v>100</v>
      </c>
      <c r="K32" s="13">
        <f t="shared" ref="K32" si="50">+K90</f>
        <v>100</v>
      </c>
      <c r="L32" s="13">
        <f t="shared" si="49"/>
        <v>100</v>
      </c>
      <c r="M32" s="13">
        <f t="shared" si="49"/>
        <v>100</v>
      </c>
      <c r="N32" s="13">
        <f t="shared" si="49"/>
        <v>100</v>
      </c>
      <c r="O32" s="13">
        <f t="shared" si="49"/>
        <v>100</v>
      </c>
      <c r="P32" s="13">
        <f t="shared" si="49"/>
        <v>100</v>
      </c>
      <c r="Q32" s="13">
        <f t="shared" si="49"/>
        <v>100</v>
      </c>
      <c r="R32" s="106">
        <f t="shared" ref="R32:Y32" si="51">+R90</f>
        <v>100</v>
      </c>
      <c r="S32" s="13">
        <f t="shared" si="51"/>
        <v>100</v>
      </c>
      <c r="T32" s="13">
        <f t="shared" si="51"/>
        <v>100</v>
      </c>
      <c r="U32" s="13">
        <f t="shared" si="51"/>
        <v>100</v>
      </c>
      <c r="V32" s="13">
        <f t="shared" si="51"/>
        <v>100</v>
      </c>
      <c r="W32" s="13">
        <f t="shared" si="51"/>
        <v>100</v>
      </c>
      <c r="X32" s="13">
        <f t="shared" si="51"/>
        <v>100</v>
      </c>
      <c r="Y32" s="107">
        <f t="shared" si="51"/>
        <v>100</v>
      </c>
      <c r="Z32" s="158"/>
      <c r="AA32" s="159">
        <f t="shared" ref="AA32:AA38" si="52">SUM(B32:Z32)</f>
        <v>2400</v>
      </c>
      <c r="AB32" s="158">
        <f>'Operations &amp; Overheads'!H112+'Operations &amp; Overheads'!H113</f>
        <v>2800</v>
      </c>
      <c r="AC32" s="180">
        <f t="shared" si="31"/>
        <v>400</v>
      </c>
    </row>
    <row r="33" spans="1:29" ht="15">
      <c r="A33" s="145" t="s">
        <v>128</v>
      </c>
      <c r="B33" s="110">
        <v>0</v>
      </c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111">
        <v>0</v>
      </c>
      <c r="J33" s="110">
        <v>0</v>
      </c>
      <c r="K33" s="8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110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111">
        <v>0</v>
      </c>
      <c r="Z33" s="158"/>
      <c r="AA33" s="159">
        <f t="shared" si="52"/>
        <v>0</v>
      </c>
      <c r="AB33" s="158">
        <f>'Operations &amp; Overheads'!H114</f>
        <v>4000</v>
      </c>
      <c r="AC33" s="180">
        <f t="shared" si="31"/>
        <v>4000</v>
      </c>
    </row>
    <row r="34" spans="1:29" ht="15">
      <c r="A34" s="145" t="s">
        <v>129</v>
      </c>
      <c r="B34" s="110">
        <v>0</v>
      </c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111">
        <v>0</v>
      </c>
      <c r="J34" s="110">
        <v>0</v>
      </c>
      <c r="K34" s="8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110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111">
        <v>0</v>
      </c>
      <c r="Z34" s="158"/>
      <c r="AA34" s="159">
        <f t="shared" si="52"/>
        <v>0</v>
      </c>
      <c r="AB34" s="158">
        <f>'Operations &amp; Overheads'!H115</f>
        <v>1500</v>
      </c>
      <c r="AC34" s="180">
        <f t="shared" si="31"/>
        <v>1500</v>
      </c>
    </row>
    <row r="35" spans="1:29" ht="15">
      <c r="A35" s="145" t="s">
        <v>130</v>
      </c>
      <c r="B35" s="110">
        <v>0</v>
      </c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111">
        <v>0</v>
      </c>
      <c r="J35" s="110">
        <v>0</v>
      </c>
      <c r="K35" s="8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110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111">
        <v>0</v>
      </c>
      <c r="Z35" s="158"/>
      <c r="AA35" s="159">
        <f t="shared" si="52"/>
        <v>0</v>
      </c>
      <c r="AB35" s="158">
        <f>'Operations &amp; Overheads'!H117</f>
        <v>1050</v>
      </c>
      <c r="AC35" s="180">
        <f t="shared" si="31"/>
        <v>1050</v>
      </c>
    </row>
    <row r="36" spans="1:29" ht="15">
      <c r="A36" s="145" t="s">
        <v>131</v>
      </c>
      <c r="B36" s="110">
        <v>0</v>
      </c>
      <c r="C36" s="84">
        <v>0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111">
        <v>0</v>
      </c>
      <c r="J36" s="110">
        <v>0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110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111">
        <v>0</v>
      </c>
      <c r="Z36" s="158"/>
      <c r="AA36" s="159">
        <f t="shared" si="52"/>
        <v>0</v>
      </c>
      <c r="AB36" s="158">
        <f>'Operations &amp; Overheads'!H118</f>
        <v>700</v>
      </c>
      <c r="AC36" s="180">
        <f t="shared" si="31"/>
        <v>700</v>
      </c>
    </row>
    <row r="37" spans="1:29" ht="15">
      <c r="A37" s="19" t="s">
        <v>132</v>
      </c>
      <c r="B37" s="106"/>
      <c r="C37" s="13"/>
      <c r="D37" s="13"/>
      <c r="E37" s="13"/>
      <c r="F37" s="13"/>
      <c r="G37" s="13"/>
      <c r="H37" s="13"/>
      <c r="I37" s="107"/>
      <c r="J37" s="106"/>
      <c r="K37" s="13"/>
      <c r="L37" s="13"/>
      <c r="M37" s="13"/>
      <c r="N37" s="13"/>
      <c r="O37" s="13"/>
      <c r="P37" s="13"/>
      <c r="Q37" s="13"/>
      <c r="R37" s="106"/>
      <c r="S37" s="13"/>
      <c r="T37" s="13"/>
      <c r="U37" s="13"/>
      <c r="V37" s="13"/>
      <c r="W37" s="13"/>
      <c r="X37" s="13"/>
      <c r="Y37" s="107"/>
      <c r="Z37" s="158">
        <v>300</v>
      </c>
      <c r="AA37" s="159">
        <f>'Operations &amp; Overheads'!H116</f>
        <v>900</v>
      </c>
      <c r="AB37" s="158"/>
      <c r="AC37" s="180">
        <f t="shared" si="31"/>
        <v>-900</v>
      </c>
    </row>
    <row r="38" spans="1:29" ht="15">
      <c r="A38" s="19" t="s">
        <v>133</v>
      </c>
      <c r="B38" s="106"/>
      <c r="C38" s="13"/>
      <c r="D38" s="13"/>
      <c r="E38" s="13"/>
      <c r="F38" s="13"/>
      <c r="G38" s="13"/>
      <c r="H38" s="13"/>
      <c r="I38" s="107"/>
      <c r="J38" s="106"/>
      <c r="K38" s="13"/>
      <c r="L38" s="13"/>
      <c r="M38" s="13"/>
      <c r="N38" s="13"/>
      <c r="O38" s="13"/>
      <c r="P38" s="13"/>
      <c r="Q38" s="13"/>
      <c r="R38" s="106"/>
      <c r="S38" s="13"/>
      <c r="T38" s="13"/>
      <c r="U38" s="13"/>
      <c r="V38" s="13"/>
      <c r="W38" s="13"/>
      <c r="X38" s="13"/>
      <c r="Y38" s="107"/>
      <c r="Z38" s="158">
        <v>4500</v>
      </c>
      <c r="AA38" s="159">
        <f t="shared" si="52"/>
        <v>4500</v>
      </c>
      <c r="AB38" s="158"/>
      <c r="AC38" s="180">
        <f t="shared" si="31"/>
        <v>-4500</v>
      </c>
    </row>
    <row r="39" spans="1:29" ht="15.75" thickBot="1">
      <c r="A39" s="14" t="s">
        <v>134</v>
      </c>
      <c r="B39" s="108">
        <f>SUM(B21:B38)</f>
        <v>1454</v>
      </c>
      <c r="C39" s="15">
        <f t="shared" ref="C39:Y39" si="53">SUM(C21:C38)</f>
        <v>1904</v>
      </c>
      <c r="D39" s="15">
        <f t="shared" si="53"/>
        <v>1604</v>
      </c>
      <c r="E39" s="15">
        <f t="shared" si="53"/>
        <v>804</v>
      </c>
      <c r="F39" s="15">
        <f t="shared" si="53"/>
        <v>554</v>
      </c>
      <c r="G39" s="15">
        <f t="shared" ref="G39" si="54">SUM(G21:G38)</f>
        <v>1054</v>
      </c>
      <c r="H39" s="15">
        <f t="shared" si="53"/>
        <v>1809</v>
      </c>
      <c r="I39" s="109">
        <f t="shared" si="53"/>
        <v>554</v>
      </c>
      <c r="J39" s="108">
        <f t="shared" si="53"/>
        <v>704</v>
      </c>
      <c r="K39" s="15">
        <f t="shared" ref="K39:L39" si="55">SUM(K21:K38)</f>
        <v>1604</v>
      </c>
      <c r="L39" s="15">
        <f t="shared" si="55"/>
        <v>1464</v>
      </c>
      <c r="M39" s="15">
        <f t="shared" si="53"/>
        <v>554</v>
      </c>
      <c r="N39" s="15">
        <f t="shared" si="53"/>
        <v>1314</v>
      </c>
      <c r="O39" s="15">
        <f t="shared" si="53"/>
        <v>554</v>
      </c>
      <c r="P39" s="15">
        <f t="shared" si="53"/>
        <v>554</v>
      </c>
      <c r="Q39" s="15">
        <f t="shared" si="53"/>
        <v>554</v>
      </c>
      <c r="R39" s="108">
        <f t="shared" si="53"/>
        <v>1404</v>
      </c>
      <c r="S39" s="15">
        <f t="shared" si="53"/>
        <v>1404</v>
      </c>
      <c r="T39" s="15">
        <f t="shared" ref="T39" si="56">SUM(T21:T38)</f>
        <v>704</v>
      </c>
      <c r="U39" s="15">
        <f t="shared" si="53"/>
        <v>1314</v>
      </c>
      <c r="V39" s="15">
        <f t="shared" si="53"/>
        <v>554</v>
      </c>
      <c r="W39" s="15">
        <f t="shared" si="53"/>
        <v>554</v>
      </c>
      <c r="X39" s="15">
        <f t="shared" si="53"/>
        <v>554</v>
      </c>
      <c r="Y39" s="109">
        <f t="shared" si="53"/>
        <v>1454</v>
      </c>
      <c r="Z39" s="157">
        <f>SUM(Z21:Z38)</f>
        <v>4800</v>
      </c>
      <c r="AA39" s="157">
        <f>SUM(AA21:AA38)</f>
        <v>30381</v>
      </c>
      <c r="AB39" s="177">
        <v>32980</v>
      </c>
      <c r="AC39" s="180">
        <f t="shared" si="31"/>
        <v>2599</v>
      </c>
    </row>
    <row r="40" spans="1:29" ht="15">
      <c r="A40" s="14"/>
      <c r="B40" s="106"/>
      <c r="C40" s="13"/>
      <c r="D40" s="13"/>
      <c r="E40" s="13"/>
      <c r="F40" s="13"/>
      <c r="G40" s="13"/>
      <c r="H40" s="13"/>
      <c r="I40" s="107"/>
      <c r="J40" s="106"/>
      <c r="K40" s="13"/>
      <c r="L40" s="13"/>
      <c r="M40" s="13"/>
      <c r="N40" s="13"/>
      <c r="O40" s="13"/>
      <c r="P40" s="13"/>
      <c r="Q40" s="13"/>
      <c r="R40" s="106"/>
      <c r="S40" s="13"/>
      <c r="T40" s="13"/>
      <c r="U40" s="13"/>
      <c r="V40" s="13"/>
      <c r="W40" s="13"/>
      <c r="X40" s="13"/>
      <c r="Y40" s="107"/>
      <c r="Z40" s="156"/>
      <c r="AA40" s="167"/>
      <c r="AB40" s="176"/>
    </row>
    <row r="41" spans="1:29" s="64" customFormat="1" ht="15.75" thickBot="1">
      <c r="A41" s="65" t="s">
        <v>135</v>
      </c>
      <c r="B41" s="112">
        <f>B17-B39</f>
        <v>-893.06666666666661</v>
      </c>
      <c r="C41" s="21">
        <f t="shared" ref="C41:I41" si="57">C17-C39</f>
        <v>-1783.8</v>
      </c>
      <c r="D41" s="21">
        <f t="shared" si="57"/>
        <v>-1507.84</v>
      </c>
      <c r="E41" s="21">
        <f t="shared" si="57"/>
        <v>-227.03999999999996</v>
      </c>
      <c r="F41" s="21">
        <f t="shared" si="57"/>
        <v>-554</v>
      </c>
      <c r="G41" s="21">
        <f t="shared" ref="G41" si="58">G17-G39</f>
        <v>47.833333333333258</v>
      </c>
      <c r="H41" s="21">
        <f t="shared" si="57"/>
        <v>-1809</v>
      </c>
      <c r="I41" s="113">
        <f t="shared" si="57"/>
        <v>-554</v>
      </c>
      <c r="J41" s="112">
        <f t="shared" ref="J41:Q41" si="59">J17-J39</f>
        <v>-415.52</v>
      </c>
      <c r="K41" s="21">
        <f t="shared" ref="K41" si="60">K17-K39</f>
        <v>-1507.84</v>
      </c>
      <c r="L41" s="21">
        <f t="shared" si="59"/>
        <v>-1063.3333333333333</v>
      </c>
      <c r="M41" s="21">
        <f t="shared" si="59"/>
        <v>-554</v>
      </c>
      <c r="N41" s="21">
        <f t="shared" si="59"/>
        <v>-1314</v>
      </c>
      <c r="O41" s="21">
        <f t="shared" si="59"/>
        <v>-433.8</v>
      </c>
      <c r="P41" s="21">
        <f t="shared" si="59"/>
        <v>-554</v>
      </c>
      <c r="Q41" s="21">
        <f t="shared" si="59"/>
        <v>447.66666666666663</v>
      </c>
      <c r="R41" s="112">
        <f t="shared" ref="R41:Y41" si="61">R17-R39</f>
        <v>-1083.4666666666667</v>
      </c>
      <c r="S41" s="21">
        <f t="shared" si="61"/>
        <v>-1307.8399999999999</v>
      </c>
      <c r="T41" s="21">
        <f t="shared" si="61"/>
        <v>-415.52</v>
      </c>
      <c r="U41" s="21">
        <f t="shared" si="61"/>
        <v>-1314</v>
      </c>
      <c r="V41" s="21">
        <f t="shared" si="61"/>
        <v>-554</v>
      </c>
      <c r="W41" s="21">
        <f t="shared" si="61"/>
        <v>547.83333333333326</v>
      </c>
      <c r="X41" s="21">
        <f t="shared" si="61"/>
        <v>6.933333333333394</v>
      </c>
      <c r="Y41" s="113">
        <f t="shared" si="61"/>
        <v>-1333.8</v>
      </c>
      <c r="Z41" s="161"/>
      <c r="AA41" s="161">
        <f>AA17-AA39</f>
        <v>-23256</v>
      </c>
      <c r="AB41" s="177"/>
    </row>
    <row r="42" spans="1:29" s="64" customFormat="1" ht="15">
      <c r="A42" s="86"/>
      <c r="B42" s="114"/>
      <c r="C42" s="22"/>
      <c r="D42" s="22"/>
      <c r="E42" s="22"/>
      <c r="F42" s="22"/>
      <c r="G42" s="22"/>
      <c r="H42" s="22"/>
      <c r="I42" s="115"/>
      <c r="J42" s="114"/>
      <c r="K42" s="22"/>
      <c r="L42" s="22"/>
      <c r="M42" s="22"/>
      <c r="N42" s="22"/>
      <c r="O42" s="22"/>
      <c r="P42" s="22"/>
      <c r="Q42" s="22"/>
      <c r="R42" s="114"/>
      <c r="S42" s="22"/>
      <c r="T42" s="22"/>
      <c r="U42" s="22"/>
      <c r="V42" s="22"/>
      <c r="W42" s="22"/>
      <c r="X42" s="22"/>
      <c r="Y42" s="115"/>
      <c r="Z42" s="22"/>
      <c r="AA42" s="22"/>
      <c r="AB42" s="47"/>
    </row>
    <row r="43" spans="1:29">
      <c r="A43" s="30" t="s">
        <v>136</v>
      </c>
      <c r="B43" s="116"/>
      <c r="C43" s="31"/>
      <c r="D43" s="31"/>
      <c r="E43" s="31"/>
      <c r="F43" s="31"/>
      <c r="G43" s="31"/>
      <c r="H43" s="31"/>
      <c r="I43" s="117"/>
      <c r="J43" s="116"/>
      <c r="K43" s="31"/>
      <c r="L43" s="31"/>
      <c r="M43" s="31"/>
      <c r="N43" s="31"/>
      <c r="O43" s="31"/>
      <c r="P43" s="31"/>
      <c r="Q43" s="31"/>
      <c r="R43" s="116"/>
      <c r="S43" s="31"/>
      <c r="T43" s="31"/>
      <c r="U43" s="31"/>
      <c r="V43" s="31"/>
      <c r="W43" s="31"/>
      <c r="X43" s="31"/>
      <c r="Y43" s="117"/>
      <c r="Z43" s="38"/>
      <c r="AA43" s="13"/>
      <c r="AB43" s="38"/>
    </row>
    <row r="44" spans="1:29">
      <c r="A44" s="53" t="s">
        <v>137</v>
      </c>
      <c r="B44" s="118"/>
      <c r="C44" s="54"/>
      <c r="D44" s="54"/>
      <c r="E44" s="54"/>
      <c r="F44" s="54"/>
      <c r="G44" s="54"/>
      <c r="H44" s="54"/>
      <c r="I44" s="119"/>
      <c r="J44" s="118"/>
      <c r="K44" s="54"/>
      <c r="L44" s="54"/>
      <c r="M44" s="54"/>
      <c r="N44" s="54"/>
      <c r="O44" s="54"/>
      <c r="P44" s="54"/>
      <c r="Q44" s="54"/>
      <c r="R44" s="118"/>
      <c r="S44" s="54"/>
      <c r="T44" s="54"/>
      <c r="U44" s="54"/>
      <c r="V44" s="54"/>
      <c r="W44" s="54"/>
      <c r="X44" s="54"/>
      <c r="Y44" s="119"/>
      <c r="Z44" s="38"/>
      <c r="AA44" s="13"/>
      <c r="AB44" s="38"/>
    </row>
    <row r="45" spans="1:29">
      <c r="A45" s="17"/>
      <c r="B45" s="106"/>
      <c r="C45" s="13"/>
      <c r="D45" s="13"/>
      <c r="E45" s="13"/>
      <c r="F45" s="13"/>
      <c r="G45" s="13"/>
      <c r="H45" s="13"/>
      <c r="I45" s="107"/>
      <c r="J45" s="106"/>
      <c r="K45" s="13"/>
      <c r="L45" s="13"/>
      <c r="M45" s="13"/>
      <c r="N45" s="13"/>
      <c r="O45" s="13"/>
      <c r="P45" s="13"/>
      <c r="Q45" s="13"/>
      <c r="R45" s="106"/>
      <c r="S45" s="13"/>
      <c r="T45" s="13"/>
      <c r="U45" s="13"/>
      <c r="V45" s="13"/>
      <c r="W45" s="13"/>
      <c r="X45" s="13"/>
      <c r="Y45" s="107"/>
      <c r="Z45" s="18"/>
      <c r="AA45" s="13"/>
      <c r="AB45" s="18"/>
    </row>
    <row r="46" spans="1:29">
      <c r="A46" s="23" t="s">
        <v>138</v>
      </c>
      <c r="B46" s="120">
        <v>1</v>
      </c>
      <c r="C46" s="24">
        <v>1</v>
      </c>
      <c r="D46" s="24">
        <v>1</v>
      </c>
      <c r="E46" s="24">
        <v>4</v>
      </c>
      <c r="F46" s="24">
        <v>1</v>
      </c>
      <c r="G46" s="24">
        <v>1</v>
      </c>
      <c r="H46" s="24">
        <v>1</v>
      </c>
      <c r="I46" s="121">
        <v>1</v>
      </c>
      <c r="J46" s="120">
        <v>2</v>
      </c>
      <c r="K46" s="24">
        <v>1</v>
      </c>
      <c r="L46" s="24">
        <v>1</v>
      </c>
      <c r="M46" s="24">
        <v>1</v>
      </c>
      <c r="N46" s="24">
        <v>1</v>
      </c>
      <c r="O46" s="24">
        <v>1</v>
      </c>
      <c r="P46" s="24">
        <v>1</v>
      </c>
      <c r="Q46" s="24">
        <v>1</v>
      </c>
      <c r="R46" s="120">
        <v>1</v>
      </c>
      <c r="S46" s="24">
        <v>1</v>
      </c>
      <c r="T46" s="24">
        <v>2</v>
      </c>
      <c r="U46" s="24">
        <v>1</v>
      </c>
      <c r="V46" s="24">
        <v>1</v>
      </c>
      <c r="W46" s="24">
        <v>1</v>
      </c>
      <c r="X46" s="24">
        <v>1</v>
      </c>
      <c r="Y46" s="121">
        <v>1</v>
      </c>
      <c r="Z46" s="18"/>
      <c r="AA46" s="13"/>
      <c r="AB46" s="18"/>
    </row>
    <row r="47" spans="1:29">
      <c r="A47" s="25"/>
      <c r="B47" s="122"/>
      <c r="C47" s="26"/>
      <c r="D47" s="26"/>
      <c r="E47" s="26"/>
      <c r="F47" s="26"/>
      <c r="G47" s="26"/>
      <c r="H47" s="26"/>
      <c r="I47" s="123"/>
      <c r="J47" s="122"/>
      <c r="K47" s="26"/>
      <c r="L47" s="26"/>
      <c r="M47" s="26"/>
      <c r="N47" s="26"/>
      <c r="O47" s="26"/>
      <c r="P47" s="26"/>
      <c r="Q47" s="26"/>
      <c r="R47" s="122"/>
      <c r="S47" s="26"/>
      <c r="T47" s="26"/>
      <c r="U47" s="26"/>
      <c r="V47" s="26"/>
      <c r="W47" s="26"/>
      <c r="X47" s="26"/>
      <c r="Y47" s="123"/>
      <c r="Z47" s="18"/>
      <c r="AA47" s="13"/>
      <c r="AB47" s="18"/>
    </row>
    <row r="48" spans="1:29">
      <c r="A48" s="17" t="s">
        <v>139</v>
      </c>
      <c r="B48" s="106"/>
      <c r="C48" s="13"/>
      <c r="D48" s="13"/>
      <c r="E48" s="13"/>
      <c r="F48" s="13"/>
      <c r="G48" s="13"/>
      <c r="H48" s="13"/>
      <c r="I48" s="107"/>
      <c r="J48" s="106"/>
      <c r="K48" s="13"/>
      <c r="L48" s="13"/>
      <c r="M48" s="13"/>
      <c r="N48" s="13"/>
      <c r="O48" s="13"/>
      <c r="P48" s="13"/>
      <c r="Q48" s="13"/>
      <c r="R48" s="106"/>
      <c r="S48" s="13"/>
      <c r="T48" s="13"/>
      <c r="U48" s="13"/>
      <c r="V48" s="13"/>
      <c r="W48" s="13"/>
      <c r="X48" s="13"/>
      <c r="Y48" s="107"/>
      <c r="Z48" s="18"/>
      <c r="AA48" s="13"/>
      <c r="AB48" s="18"/>
    </row>
    <row r="49" spans="1:28">
      <c r="A49" s="23" t="s">
        <v>140</v>
      </c>
      <c r="B49" s="124">
        <v>0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125">
        <v>0</v>
      </c>
      <c r="J49" s="124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124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125">
        <v>0</v>
      </c>
      <c r="Z49" s="48"/>
      <c r="AA49" s="13"/>
      <c r="AB49" s="48"/>
    </row>
    <row r="50" spans="1:28">
      <c r="A50" s="14"/>
      <c r="B50" s="106"/>
      <c r="C50" s="13"/>
      <c r="D50" s="13"/>
      <c r="E50" s="13"/>
      <c r="F50" s="13"/>
      <c r="G50" s="13"/>
      <c r="H50" s="13"/>
      <c r="I50" s="107"/>
      <c r="J50" s="106"/>
      <c r="K50" s="13"/>
      <c r="L50" s="13"/>
      <c r="M50" s="13"/>
      <c r="N50" s="13"/>
      <c r="O50" s="13"/>
      <c r="P50" s="13"/>
      <c r="Q50" s="13"/>
      <c r="R50" s="106"/>
      <c r="S50" s="13"/>
      <c r="T50" s="13"/>
      <c r="U50" s="13"/>
      <c r="V50" s="13"/>
      <c r="W50" s="13"/>
      <c r="X50" s="13"/>
      <c r="Y50" s="107"/>
      <c r="Z50" s="18"/>
      <c r="AA50" s="13"/>
      <c r="AB50" s="18"/>
    </row>
    <row r="51" spans="1:28" ht="15">
      <c r="A51" s="28" t="s">
        <v>141</v>
      </c>
      <c r="B51" s="106"/>
      <c r="C51" s="13"/>
      <c r="D51" s="13"/>
      <c r="E51" s="13"/>
      <c r="F51" s="13"/>
      <c r="G51" s="13"/>
      <c r="H51" s="13"/>
      <c r="I51" s="107"/>
      <c r="J51" s="106"/>
      <c r="K51" s="13"/>
      <c r="L51" s="13"/>
      <c r="M51" s="13"/>
      <c r="N51" s="13"/>
      <c r="O51" s="13"/>
      <c r="P51" s="13"/>
      <c r="Q51" s="13"/>
      <c r="R51" s="106"/>
      <c r="S51" s="13"/>
      <c r="T51" s="13"/>
      <c r="U51" s="13"/>
      <c r="V51" s="13"/>
      <c r="W51" s="13"/>
      <c r="X51" s="13"/>
      <c r="Y51" s="107"/>
      <c r="Z51" s="18"/>
      <c r="AA51" s="13"/>
      <c r="AB51" s="18"/>
    </row>
    <row r="52" spans="1:28">
      <c r="A52" s="17" t="s">
        <v>142</v>
      </c>
      <c r="B52" s="106"/>
      <c r="C52" s="13"/>
      <c r="D52" s="13"/>
      <c r="E52" s="13"/>
      <c r="F52" s="13"/>
      <c r="G52" s="13"/>
      <c r="H52" s="13"/>
      <c r="I52" s="107"/>
      <c r="J52" s="106"/>
      <c r="K52" s="13"/>
      <c r="L52" s="13"/>
      <c r="M52" s="13"/>
      <c r="N52" s="13"/>
      <c r="O52" s="13"/>
      <c r="P52" s="13"/>
      <c r="Q52" s="13"/>
      <c r="R52" s="106"/>
      <c r="S52" s="13"/>
      <c r="T52" s="13"/>
      <c r="U52" s="13"/>
      <c r="V52" s="13"/>
      <c r="W52" s="13"/>
      <c r="X52" s="13"/>
      <c r="Y52" s="107"/>
      <c r="Z52" s="18"/>
      <c r="AA52" s="13"/>
      <c r="AB52" s="18"/>
    </row>
    <row r="53" spans="1:28">
      <c r="A53" s="14" t="s">
        <v>143</v>
      </c>
      <c r="B53" s="106">
        <f t="shared" ref="B53:I53" si="62">B14</f>
        <v>700</v>
      </c>
      <c r="C53" s="13">
        <f t="shared" si="62"/>
        <v>150</v>
      </c>
      <c r="D53" s="13">
        <f t="shared" si="62"/>
        <v>120</v>
      </c>
      <c r="E53" s="13">
        <f t="shared" si="62"/>
        <v>720</v>
      </c>
      <c r="F53" s="13">
        <f t="shared" si="62"/>
        <v>0</v>
      </c>
      <c r="G53" s="13">
        <f t="shared" ref="G53" si="63">G14</f>
        <v>1375</v>
      </c>
      <c r="H53" s="13">
        <f t="shared" si="62"/>
        <v>0</v>
      </c>
      <c r="I53" s="107">
        <f t="shared" si="62"/>
        <v>0</v>
      </c>
      <c r="J53" s="106">
        <f t="shared" ref="J53:Q53" si="64">J14</f>
        <v>360</v>
      </c>
      <c r="K53" s="13">
        <f t="shared" ref="K53" si="65">K14</f>
        <v>120</v>
      </c>
      <c r="L53" s="13">
        <f t="shared" si="64"/>
        <v>500</v>
      </c>
      <c r="M53" s="13">
        <f t="shared" si="64"/>
        <v>0</v>
      </c>
      <c r="N53" s="13">
        <f t="shared" si="64"/>
        <v>0</v>
      </c>
      <c r="O53" s="13">
        <f t="shared" si="64"/>
        <v>150</v>
      </c>
      <c r="P53" s="13">
        <f t="shared" si="64"/>
        <v>0</v>
      </c>
      <c r="Q53" s="13">
        <f t="shared" si="64"/>
        <v>1250</v>
      </c>
      <c r="R53" s="106">
        <f t="shared" ref="R53:Y53" si="66">R14</f>
        <v>400</v>
      </c>
      <c r="S53" s="13">
        <f t="shared" si="66"/>
        <v>120</v>
      </c>
      <c r="T53" s="13">
        <f t="shared" si="66"/>
        <v>360</v>
      </c>
      <c r="U53" s="13">
        <f t="shared" si="66"/>
        <v>0</v>
      </c>
      <c r="V53" s="13">
        <f t="shared" si="66"/>
        <v>0</v>
      </c>
      <c r="W53" s="13">
        <f t="shared" si="66"/>
        <v>1375</v>
      </c>
      <c r="X53" s="13">
        <f t="shared" si="66"/>
        <v>700</v>
      </c>
      <c r="Y53" s="107">
        <f t="shared" si="66"/>
        <v>150</v>
      </c>
      <c r="Z53" s="18"/>
      <c r="AA53" s="13"/>
      <c r="AB53" s="18"/>
    </row>
    <row r="54" spans="1:28" ht="15">
      <c r="A54" s="14" t="s">
        <v>144</v>
      </c>
      <c r="B54" s="106">
        <f t="shared" ref="B54:Y54" si="67">-B53*0.013</f>
        <v>-9.1</v>
      </c>
      <c r="C54" s="13">
        <f t="shared" si="67"/>
        <v>-1.95</v>
      </c>
      <c r="D54" s="13">
        <f t="shared" si="67"/>
        <v>-1.5599999999999998</v>
      </c>
      <c r="E54" s="13">
        <f t="shared" si="67"/>
        <v>-9.36</v>
      </c>
      <c r="F54" s="13">
        <f t="shared" si="67"/>
        <v>0</v>
      </c>
      <c r="G54" s="13">
        <f t="shared" ref="G54" si="68">-G53*0.013</f>
        <v>-17.875</v>
      </c>
      <c r="H54" s="13">
        <f t="shared" si="67"/>
        <v>0</v>
      </c>
      <c r="I54" s="107">
        <f t="shared" si="67"/>
        <v>0</v>
      </c>
      <c r="J54" s="106">
        <f t="shared" si="67"/>
        <v>-4.68</v>
      </c>
      <c r="K54" s="13">
        <f t="shared" ref="K54:L54" si="69">-K53*0.013</f>
        <v>-1.5599999999999998</v>
      </c>
      <c r="L54" s="13">
        <f t="shared" si="69"/>
        <v>-6.5</v>
      </c>
      <c r="M54" s="13">
        <f t="shared" si="67"/>
        <v>0</v>
      </c>
      <c r="N54" s="13">
        <f t="shared" si="67"/>
        <v>0</v>
      </c>
      <c r="O54" s="13">
        <f t="shared" si="67"/>
        <v>-1.95</v>
      </c>
      <c r="P54" s="13">
        <f t="shared" si="67"/>
        <v>0</v>
      </c>
      <c r="Q54" s="13">
        <f t="shared" si="67"/>
        <v>-16.25</v>
      </c>
      <c r="R54" s="106">
        <f t="shared" si="67"/>
        <v>-5.2</v>
      </c>
      <c r="S54" s="13">
        <f t="shared" si="67"/>
        <v>-1.5599999999999998</v>
      </c>
      <c r="T54" s="13">
        <f t="shared" ref="T54" si="70">-T53*0.013</f>
        <v>-4.68</v>
      </c>
      <c r="U54" s="13">
        <f t="shared" si="67"/>
        <v>0</v>
      </c>
      <c r="V54" s="13">
        <f t="shared" si="67"/>
        <v>0</v>
      </c>
      <c r="W54" s="13">
        <f t="shared" si="67"/>
        <v>-17.875</v>
      </c>
      <c r="X54" s="13">
        <f t="shared" si="67"/>
        <v>-9.1</v>
      </c>
      <c r="Y54" s="107">
        <f t="shared" si="67"/>
        <v>-1.95</v>
      </c>
      <c r="Z54" s="18"/>
      <c r="AA54" s="9">
        <f>SUM(B54:Z54)</f>
        <v>-111.14999999999999</v>
      </c>
      <c r="AB54" s="18"/>
    </row>
    <row r="55" spans="1:28" ht="15">
      <c r="A55" s="14" t="s">
        <v>145</v>
      </c>
      <c r="B55" s="106">
        <f t="shared" ref="B55:I55" si="71">-B53*0.019</f>
        <v>-13.299999999999999</v>
      </c>
      <c r="C55" s="13">
        <f t="shared" si="71"/>
        <v>-2.85</v>
      </c>
      <c r="D55" s="13">
        <f t="shared" si="71"/>
        <v>-2.2799999999999998</v>
      </c>
      <c r="E55" s="13">
        <f t="shared" si="71"/>
        <v>-13.68</v>
      </c>
      <c r="F55" s="13">
        <f t="shared" si="71"/>
        <v>0</v>
      </c>
      <c r="G55" s="13">
        <f t="shared" ref="G55" si="72">-G53*0.019</f>
        <v>-26.125</v>
      </c>
      <c r="H55" s="13">
        <f t="shared" si="71"/>
        <v>0</v>
      </c>
      <c r="I55" s="107">
        <f t="shared" si="71"/>
        <v>0</v>
      </c>
      <c r="J55" s="106">
        <f t="shared" ref="J55:Q55" si="73">-J53*0.019</f>
        <v>-6.84</v>
      </c>
      <c r="K55" s="13">
        <f t="shared" ref="K55" si="74">-K53*0.019</f>
        <v>-2.2799999999999998</v>
      </c>
      <c r="L55" s="13">
        <f t="shared" si="73"/>
        <v>-9.5</v>
      </c>
      <c r="M55" s="13">
        <f t="shared" si="73"/>
        <v>0</v>
      </c>
      <c r="N55" s="13">
        <f t="shared" si="73"/>
        <v>0</v>
      </c>
      <c r="O55" s="13">
        <f t="shared" si="73"/>
        <v>-2.85</v>
      </c>
      <c r="P55" s="13">
        <f t="shared" si="73"/>
        <v>0</v>
      </c>
      <c r="Q55" s="13">
        <f t="shared" si="73"/>
        <v>-23.75</v>
      </c>
      <c r="R55" s="106">
        <f t="shared" ref="R55:Y55" si="75">-R53*0.019</f>
        <v>-7.6</v>
      </c>
      <c r="S55" s="13">
        <f t="shared" si="75"/>
        <v>-2.2799999999999998</v>
      </c>
      <c r="T55" s="13">
        <f t="shared" si="75"/>
        <v>-6.84</v>
      </c>
      <c r="U55" s="13">
        <f t="shared" si="75"/>
        <v>0</v>
      </c>
      <c r="V55" s="13">
        <f t="shared" si="75"/>
        <v>0</v>
      </c>
      <c r="W55" s="13">
        <f t="shared" si="75"/>
        <v>-26.125</v>
      </c>
      <c r="X55" s="13">
        <f t="shared" si="75"/>
        <v>-13.299999999999999</v>
      </c>
      <c r="Y55" s="107">
        <f t="shared" si="75"/>
        <v>-2.85</v>
      </c>
      <c r="Z55" s="18"/>
      <c r="AA55" s="9">
        <f>SUM(B55:Z55)</f>
        <v>-162.45000000000002</v>
      </c>
      <c r="AB55" s="18"/>
    </row>
    <row r="56" spans="1:28">
      <c r="A56" s="14" t="s">
        <v>146</v>
      </c>
      <c r="B56" s="106">
        <f t="shared" ref="B56:Y56" si="76">+B53+B54+B55+B16</f>
        <v>560.93333333333339</v>
      </c>
      <c r="C56" s="13">
        <f t="shared" si="76"/>
        <v>120.20000000000002</v>
      </c>
      <c r="D56" s="13">
        <f t="shared" si="76"/>
        <v>96.16</v>
      </c>
      <c r="E56" s="13">
        <f t="shared" si="76"/>
        <v>576.96</v>
      </c>
      <c r="F56" s="13">
        <f t="shared" si="76"/>
        <v>0</v>
      </c>
      <c r="G56" s="13">
        <f t="shared" ref="G56" si="77">+G53+G54+G55+G16</f>
        <v>1101.8333333333333</v>
      </c>
      <c r="H56" s="13">
        <f t="shared" si="76"/>
        <v>0</v>
      </c>
      <c r="I56" s="107">
        <f t="shared" si="76"/>
        <v>0</v>
      </c>
      <c r="J56" s="106">
        <f t="shared" si="76"/>
        <v>288.48</v>
      </c>
      <c r="K56" s="13">
        <f t="shared" ref="K56:L56" si="78">+K53+K54+K55+K16</f>
        <v>96.16</v>
      </c>
      <c r="L56" s="13">
        <f t="shared" si="78"/>
        <v>400.66666666666669</v>
      </c>
      <c r="M56" s="13">
        <f t="shared" si="76"/>
        <v>0</v>
      </c>
      <c r="N56" s="13">
        <f t="shared" si="76"/>
        <v>0</v>
      </c>
      <c r="O56" s="13">
        <f t="shared" si="76"/>
        <v>120.20000000000002</v>
      </c>
      <c r="P56" s="13">
        <f t="shared" si="76"/>
        <v>0</v>
      </c>
      <c r="Q56" s="13">
        <f t="shared" si="76"/>
        <v>1001.6666666666666</v>
      </c>
      <c r="R56" s="106">
        <f t="shared" si="76"/>
        <v>320.5333333333333</v>
      </c>
      <c r="S56" s="13">
        <f t="shared" si="76"/>
        <v>96.16</v>
      </c>
      <c r="T56" s="13">
        <f t="shared" ref="T56" si="79">+T53+T54+T55+T16</f>
        <v>288.48</v>
      </c>
      <c r="U56" s="13">
        <f t="shared" si="76"/>
        <v>0</v>
      </c>
      <c r="V56" s="13">
        <f t="shared" si="76"/>
        <v>0</v>
      </c>
      <c r="W56" s="13">
        <f t="shared" si="76"/>
        <v>1101.8333333333333</v>
      </c>
      <c r="X56" s="13">
        <f t="shared" si="76"/>
        <v>560.93333333333339</v>
      </c>
      <c r="Y56" s="107">
        <f t="shared" si="76"/>
        <v>120.20000000000002</v>
      </c>
      <c r="Z56" s="18"/>
      <c r="AA56" s="13"/>
      <c r="AB56" s="18"/>
    </row>
    <row r="57" spans="1:28">
      <c r="A57" s="14" t="s">
        <v>147</v>
      </c>
      <c r="B57" s="106">
        <f t="shared" ref="B57:Y57" si="80">-B56*B49</f>
        <v>0</v>
      </c>
      <c r="C57" s="13">
        <f t="shared" si="80"/>
        <v>0</v>
      </c>
      <c r="D57" s="13">
        <f t="shared" si="80"/>
        <v>0</v>
      </c>
      <c r="E57" s="13">
        <f t="shared" si="80"/>
        <v>0</v>
      </c>
      <c r="F57" s="13">
        <f t="shared" si="80"/>
        <v>0</v>
      </c>
      <c r="G57" s="13">
        <f t="shared" ref="G57" si="81">-G56*G49</f>
        <v>0</v>
      </c>
      <c r="H57" s="13">
        <f t="shared" si="80"/>
        <v>0</v>
      </c>
      <c r="I57" s="107">
        <f t="shared" si="80"/>
        <v>0</v>
      </c>
      <c r="J57" s="106">
        <f t="shared" si="80"/>
        <v>0</v>
      </c>
      <c r="K57" s="13">
        <f t="shared" ref="K57:L57" si="82">-K56*K49</f>
        <v>0</v>
      </c>
      <c r="L57" s="13">
        <f t="shared" si="82"/>
        <v>0</v>
      </c>
      <c r="M57" s="13">
        <f t="shared" si="80"/>
        <v>0</v>
      </c>
      <c r="N57" s="13">
        <f t="shared" si="80"/>
        <v>0</v>
      </c>
      <c r="O57" s="13">
        <f t="shared" si="80"/>
        <v>0</v>
      </c>
      <c r="P57" s="13">
        <f t="shared" si="80"/>
        <v>0</v>
      </c>
      <c r="Q57" s="13">
        <f t="shared" si="80"/>
        <v>0</v>
      </c>
      <c r="R57" s="106">
        <f t="shared" si="80"/>
        <v>0</v>
      </c>
      <c r="S57" s="13">
        <f t="shared" si="80"/>
        <v>0</v>
      </c>
      <c r="T57" s="13">
        <f t="shared" ref="T57" si="83">-T56*T49</f>
        <v>0</v>
      </c>
      <c r="U57" s="13">
        <f t="shared" si="80"/>
        <v>0</v>
      </c>
      <c r="V57" s="13">
        <f t="shared" si="80"/>
        <v>0</v>
      </c>
      <c r="W57" s="13">
        <f t="shared" si="80"/>
        <v>0</v>
      </c>
      <c r="X57" s="13">
        <f t="shared" si="80"/>
        <v>0</v>
      </c>
      <c r="Y57" s="107">
        <f t="shared" si="80"/>
        <v>0</v>
      </c>
      <c r="Z57" s="18"/>
      <c r="AA57" s="13"/>
      <c r="AB57" s="18"/>
    </row>
    <row r="58" spans="1:28">
      <c r="A58" s="14"/>
      <c r="B58" s="106"/>
      <c r="C58" s="13"/>
      <c r="D58" s="13"/>
      <c r="E58" s="13"/>
      <c r="F58" s="13"/>
      <c r="G58" s="13"/>
      <c r="H58" s="13"/>
      <c r="I58" s="107"/>
      <c r="J58" s="106"/>
      <c r="K58" s="13"/>
      <c r="L58" s="13"/>
      <c r="M58" s="13"/>
      <c r="N58" s="13"/>
      <c r="O58" s="13"/>
      <c r="P58" s="13"/>
      <c r="Q58" s="13"/>
      <c r="R58" s="106"/>
      <c r="S58" s="13"/>
      <c r="T58" s="13"/>
      <c r="U58" s="13"/>
      <c r="V58" s="13"/>
      <c r="W58" s="13"/>
      <c r="X58" s="13"/>
      <c r="Y58" s="107"/>
      <c r="Z58" s="18"/>
      <c r="AA58" s="13"/>
      <c r="AB58" s="18"/>
    </row>
    <row r="59" spans="1:28">
      <c r="A59" s="32" t="s">
        <v>148</v>
      </c>
      <c r="B59" s="126"/>
      <c r="C59" s="33"/>
      <c r="D59" s="33"/>
      <c r="E59" s="33"/>
      <c r="F59" s="33"/>
      <c r="G59" s="33"/>
      <c r="H59" s="33"/>
      <c r="I59" s="127"/>
      <c r="J59" s="126"/>
      <c r="K59" s="33"/>
      <c r="L59" s="33"/>
      <c r="M59" s="33"/>
      <c r="N59" s="33"/>
      <c r="O59" s="33"/>
      <c r="P59" s="33"/>
      <c r="Q59" s="33"/>
      <c r="R59" s="126"/>
      <c r="S59" s="33"/>
      <c r="T59" s="33"/>
      <c r="U59" s="33"/>
      <c r="V59" s="33"/>
      <c r="W59" s="33"/>
      <c r="X59" s="33"/>
      <c r="Y59" s="127"/>
      <c r="Z59" s="49"/>
      <c r="AA59" s="13"/>
      <c r="AB59" s="49"/>
    </row>
    <row r="60" spans="1:28" s="63" customFormat="1">
      <c r="A60" s="34" t="s">
        <v>149</v>
      </c>
      <c r="B60" s="128">
        <v>8</v>
      </c>
      <c r="C60" s="35">
        <v>8</v>
      </c>
      <c r="D60" s="35">
        <v>8</v>
      </c>
      <c r="E60" s="35">
        <v>8</v>
      </c>
      <c r="F60" s="35">
        <v>8</v>
      </c>
      <c r="G60" s="35">
        <v>8</v>
      </c>
      <c r="H60" s="35">
        <v>8</v>
      </c>
      <c r="I60" s="129">
        <v>8</v>
      </c>
      <c r="J60" s="128">
        <v>8</v>
      </c>
      <c r="K60" s="35">
        <v>8</v>
      </c>
      <c r="L60" s="35">
        <v>8</v>
      </c>
      <c r="M60" s="35">
        <v>8</v>
      </c>
      <c r="N60" s="35">
        <v>8</v>
      </c>
      <c r="O60" s="35">
        <v>8</v>
      </c>
      <c r="P60" s="35">
        <v>8</v>
      </c>
      <c r="Q60" s="35">
        <v>8</v>
      </c>
      <c r="R60" s="128">
        <v>8</v>
      </c>
      <c r="S60" s="35">
        <v>8</v>
      </c>
      <c r="T60" s="35">
        <v>8</v>
      </c>
      <c r="U60" s="35">
        <v>8</v>
      </c>
      <c r="V60" s="35">
        <v>8</v>
      </c>
      <c r="W60" s="35">
        <v>8</v>
      </c>
      <c r="X60" s="35">
        <v>8</v>
      </c>
      <c r="Y60" s="129">
        <v>8</v>
      </c>
      <c r="Z60" s="49"/>
      <c r="AA60" s="13"/>
      <c r="AB60" s="49"/>
    </row>
    <row r="61" spans="1:28" s="63" customFormat="1">
      <c r="A61" s="34" t="s">
        <v>150</v>
      </c>
      <c r="B61" s="130">
        <v>4</v>
      </c>
      <c r="C61" s="81">
        <v>4</v>
      </c>
      <c r="D61" s="81">
        <v>4</v>
      </c>
      <c r="E61" s="81">
        <v>4</v>
      </c>
      <c r="F61" s="81">
        <v>4</v>
      </c>
      <c r="G61" s="81">
        <v>4</v>
      </c>
      <c r="H61" s="81">
        <v>4</v>
      </c>
      <c r="I61" s="131">
        <v>4</v>
      </c>
      <c r="J61" s="130">
        <v>4</v>
      </c>
      <c r="K61" s="81">
        <v>4</v>
      </c>
      <c r="L61" s="81">
        <v>4</v>
      </c>
      <c r="M61" s="81">
        <v>4</v>
      </c>
      <c r="N61" s="81">
        <v>4</v>
      </c>
      <c r="O61" s="81">
        <v>4</v>
      </c>
      <c r="P61" s="81">
        <v>4</v>
      </c>
      <c r="Q61" s="81">
        <v>4</v>
      </c>
      <c r="R61" s="130">
        <v>4</v>
      </c>
      <c r="S61" s="81">
        <v>4</v>
      </c>
      <c r="T61" s="81">
        <v>4</v>
      </c>
      <c r="U61" s="81">
        <v>4</v>
      </c>
      <c r="V61" s="81">
        <v>4</v>
      </c>
      <c r="W61" s="81">
        <v>4</v>
      </c>
      <c r="X61" s="81">
        <v>4</v>
      </c>
      <c r="Y61" s="131">
        <v>4</v>
      </c>
      <c r="Z61" s="49"/>
      <c r="AA61" s="13"/>
      <c r="AB61" s="49"/>
    </row>
    <row r="62" spans="1:28" s="63" customFormat="1" ht="14.25" customHeight="1">
      <c r="A62" s="36" t="s">
        <v>151</v>
      </c>
      <c r="B62" s="116">
        <v>2</v>
      </c>
      <c r="C62" s="31">
        <v>2</v>
      </c>
      <c r="D62" s="31">
        <v>2</v>
      </c>
      <c r="E62" s="31">
        <v>2</v>
      </c>
      <c r="F62" s="31">
        <v>2</v>
      </c>
      <c r="G62" s="31">
        <v>2</v>
      </c>
      <c r="H62" s="31">
        <v>2</v>
      </c>
      <c r="I62" s="117">
        <v>2</v>
      </c>
      <c r="J62" s="116">
        <v>2</v>
      </c>
      <c r="K62" s="31">
        <v>2</v>
      </c>
      <c r="L62" s="31">
        <v>2</v>
      </c>
      <c r="M62" s="31">
        <v>2</v>
      </c>
      <c r="N62" s="31">
        <v>2</v>
      </c>
      <c r="O62" s="31">
        <v>2</v>
      </c>
      <c r="P62" s="31">
        <v>2</v>
      </c>
      <c r="Q62" s="31">
        <v>2</v>
      </c>
      <c r="R62" s="116">
        <v>2</v>
      </c>
      <c r="S62" s="31">
        <v>2</v>
      </c>
      <c r="T62" s="31">
        <v>2</v>
      </c>
      <c r="U62" s="31">
        <v>2</v>
      </c>
      <c r="V62" s="31">
        <v>2</v>
      </c>
      <c r="W62" s="31">
        <v>2</v>
      </c>
      <c r="X62" s="31">
        <v>2</v>
      </c>
      <c r="Y62" s="117">
        <v>2</v>
      </c>
      <c r="Z62" s="38"/>
      <c r="AA62" s="13"/>
      <c r="AB62" s="38"/>
    </row>
    <row r="63" spans="1:28" s="63" customFormat="1">
      <c r="A63" s="55" t="s">
        <v>152</v>
      </c>
      <c r="B63" s="132">
        <f t="shared" ref="B63:Y63" si="84">+B60*B61*B62</f>
        <v>64</v>
      </c>
      <c r="C63" s="49">
        <f t="shared" si="84"/>
        <v>64</v>
      </c>
      <c r="D63" s="49">
        <f t="shared" si="84"/>
        <v>64</v>
      </c>
      <c r="E63" s="49">
        <f t="shared" si="84"/>
        <v>64</v>
      </c>
      <c r="F63" s="49">
        <f t="shared" si="84"/>
        <v>64</v>
      </c>
      <c r="G63" s="49">
        <f t="shared" ref="G63" si="85">+G60*G61*G62</f>
        <v>64</v>
      </c>
      <c r="H63" s="49">
        <f t="shared" si="84"/>
        <v>64</v>
      </c>
      <c r="I63" s="133">
        <f t="shared" si="84"/>
        <v>64</v>
      </c>
      <c r="J63" s="132">
        <f t="shared" si="84"/>
        <v>64</v>
      </c>
      <c r="K63" s="49">
        <f t="shared" ref="K63:L63" si="86">+K60*K61*K62</f>
        <v>64</v>
      </c>
      <c r="L63" s="49">
        <f t="shared" si="86"/>
        <v>64</v>
      </c>
      <c r="M63" s="49">
        <f t="shared" si="84"/>
        <v>64</v>
      </c>
      <c r="N63" s="49">
        <f t="shared" si="84"/>
        <v>64</v>
      </c>
      <c r="O63" s="49">
        <f t="shared" si="84"/>
        <v>64</v>
      </c>
      <c r="P63" s="49">
        <f t="shared" si="84"/>
        <v>64</v>
      </c>
      <c r="Q63" s="49">
        <f t="shared" si="84"/>
        <v>64</v>
      </c>
      <c r="R63" s="132">
        <f t="shared" si="84"/>
        <v>64</v>
      </c>
      <c r="S63" s="49">
        <f t="shared" si="84"/>
        <v>64</v>
      </c>
      <c r="T63" s="49">
        <f t="shared" ref="T63" si="87">+T60*T61*T62</f>
        <v>64</v>
      </c>
      <c r="U63" s="49">
        <f t="shared" si="84"/>
        <v>64</v>
      </c>
      <c r="V63" s="49">
        <f t="shared" si="84"/>
        <v>64</v>
      </c>
      <c r="W63" s="49">
        <f t="shared" si="84"/>
        <v>64</v>
      </c>
      <c r="X63" s="49">
        <f t="shared" si="84"/>
        <v>64</v>
      </c>
      <c r="Y63" s="133">
        <f t="shared" si="84"/>
        <v>64</v>
      </c>
      <c r="Z63" s="49"/>
      <c r="AA63" s="18"/>
      <c r="AB63" s="49"/>
    </row>
    <row r="64" spans="1:28" s="63" customFormat="1" ht="15">
      <c r="A64" s="52"/>
      <c r="B64" s="134"/>
      <c r="C64" s="38"/>
      <c r="D64" s="38"/>
      <c r="E64" s="38"/>
      <c r="F64" s="38"/>
      <c r="G64" s="38"/>
      <c r="H64" s="38"/>
      <c r="I64" s="135"/>
      <c r="J64" s="134"/>
      <c r="K64" s="38"/>
      <c r="L64" s="38"/>
      <c r="M64" s="38"/>
      <c r="N64" s="38"/>
      <c r="O64" s="38"/>
      <c r="P64" s="38"/>
      <c r="Q64" s="38"/>
      <c r="R64" s="134"/>
      <c r="S64" s="38"/>
      <c r="T64" s="38"/>
      <c r="U64" s="38"/>
      <c r="V64" s="38"/>
      <c r="W64" s="38"/>
      <c r="X64" s="38"/>
      <c r="Y64" s="135"/>
      <c r="Z64" s="38"/>
      <c r="AA64" s="13"/>
      <c r="AB64" s="38"/>
    </row>
    <row r="65" spans="1:28">
      <c r="A65" s="32" t="s">
        <v>153</v>
      </c>
      <c r="B65" s="126"/>
      <c r="C65" s="33"/>
      <c r="D65" s="33"/>
      <c r="E65" s="33"/>
      <c r="F65" s="33"/>
      <c r="G65" s="33"/>
      <c r="H65" s="33"/>
      <c r="I65" s="127"/>
      <c r="J65" s="126"/>
      <c r="K65" s="33"/>
      <c r="L65" s="33"/>
      <c r="M65" s="33"/>
      <c r="N65" s="33"/>
      <c r="O65" s="33"/>
      <c r="P65" s="33"/>
      <c r="Q65" s="33"/>
      <c r="R65" s="126"/>
      <c r="S65" s="33"/>
      <c r="T65" s="33"/>
      <c r="U65" s="33"/>
      <c r="V65" s="33"/>
      <c r="W65" s="33"/>
      <c r="X65" s="33"/>
      <c r="Y65" s="127"/>
      <c r="Z65" s="49"/>
      <c r="AA65" s="13"/>
      <c r="AB65" s="49"/>
    </row>
    <row r="66" spans="1:28" s="63" customFormat="1">
      <c r="A66" s="34" t="s">
        <v>154</v>
      </c>
      <c r="B66" s="128">
        <v>15</v>
      </c>
      <c r="C66" s="35">
        <v>15</v>
      </c>
      <c r="D66" s="35">
        <v>15</v>
      </c>
      <c r="E66" s="35">
        <v>15</v>
      </c>
      <c r="F66" s="35">
        <v>15</v>
      </c>
      <c r="G66" s="35">
        <v>15</v>
      </c>
      <c r="H66" s="35">
        <v>15</v>
      </c>
      <c r="I66" s="129">
        <v>15</v>
      </c>
      <c r="J66" s="128">
        <v>15</v>
      </c>
      <c r="K66" s="35">
        <v>15</v>
      </c>
      <c r="L66" s="35">
        <v>15</v>
      </c>
      <c r="M66" s="35">
        <v>15</v>
      </c>
      <c r="N66" s="35">
        <v>15</v>
      </c>
      <c r="O66" s="35">
        <v>15</v>
      </c>
      <c r="P66" s="35">
        <v>15</v>
      </c>
      <c r="Q66" s="35">
        <v>15</v>
      </c>
      <c r="R66" s="128">
        <v>15</v>
      </c>
      <c r="S66" s="35">
        <v>15</v>
      </c>
      <c r="T66" s="35">
        <v>15</v>
      </c>
      <c r="U66" s="35">
        <v>15</v>
      </c>
      <c r="V66" s="35">
        <v>15</v>
      </c>
      <c r="W66" s="35">
        <v>15</v>
      </c>
      <c r="X66" s="35">
        <v>15</v>
      </c>
      <c r="Y66" s="129">
        <v>15</v>
      </c>
      <c r="Z66" s="49"/>
      <c r="AA66" s="13"/>
      <c r="AB66" s="49"/>
    </row>
    <row r="67" spans="1:28" s="63" customFormat="1">
      <c r="A67" s="34" t="s">
        <v>150</v>
      </c>
      <c r="B67" s="130">
        <f t="shared" ref="B67:I67" si="88">+B61+2</f>
        <v>6</v>
      </c>
      <c r="C67" s="81">
        <f t="shared" si="88"/>
        <v>6</v>
      </c>
      <c r="D67" s="81">
        <f t="shared" si="88"/>
        <v>6</v>
      </c>
      <c r="E67" s="81">
        <f t="shared" si="88"/>
        <v>6</v>
      </c>
      <c r="F67" s="81">
        <f t="shared" si="88"/>
        <v>6</v>
      </c>
      <c r="G67" s="81">
        <f t="shared" ref="G67" si="89">+G61+2</f>
        <v>6</v>
      </c>
      <c r="H67" s="81">
        <f t="shared" si="88"/>
        <v>6</v>
      </c>
      <c r="I67" s="131">
        <f t="shared" si="88"/>
        <v>6</v>
      </c>
      <c r="J67" s="130">
        <f t="shared" ref="J67:Q67" si="90">+J61+2</f>
        <v>6</v>
      </c>
      <c r="K67" s="81">
        <f t="shared" ref="K67" si="91">+K61+2</f>
        <v>6</v>
      </c>
      <c r="L67" s="81">
        <f t="shared" si="90"/>
        <v>6</v>
      </c>
      <c r="M67" s="81">
        <f t="shared" si="90"/>
        <v>6</v>
      </c>
      <c r="N67" s="81">
        <f t="shared" si="90"/>
        <v>6</v>
      </c>
      <c r="O67" s="81">
        <f t="shared" si="90"/>
        <v>6</v>
      </c>
      <c r="P67" s="81">
        <f t="shared" si="90"/>
        <v>6</v>
      </c>
      <c r="Q67" s="81">
        <f t="shared" si="90"/>
        <v>6</v>
      </c>
      <c r="R67" s="130">
        <f t="shared" ref="R67:Y67" si="92">+R61+2</f>
        <v>6</v>
      </c>
      <c r="S67" s="81">
        <f t="shared" si="92"/>
        <v>6</v>
      </c>
      <c r="T67" s="81">
        <f t="shared" si="92"/>
        <v>6</v>
      </c>
      <c r="U67" s="81">
        <f t="shared" si="92"/>
        <v>6</v>
      </c>
      <c r="V67" s="81">
        <f t="shared" si="92"/>
        <v>6</v>
      </c>
      <c r="W67" s="81">
        <f t="shared" si="92"/>
        <v>6</v>
      </c>
      <c r="X67" s="81">
        <f t="shared" si="92"/>
        <v>6</v>
      </c>
      <c r="Y67" s="131">
        <f t="shared" si="92"/>
        <v>6</v>
      </c>
      <c r="Z67" s="49"/>
      <c r="AA67" s="13"/>
      <c r="AB67" s="49"/>
    </row>
    <row r="68" spans="1:28" s="63" customFormat="1">
      <c r="A68" s="55" t="s">
        <v>155</v>
      </c>
      <c r="B68" s="132">
        <f t="shared" ref="B68:Y68" si="93">+B66*B67</f>
        <v>90</v>
      </c>
      <c r="C68" s="49">
        <f t="shared" si="93"/>
        <v>90</v>
      </c>
      <c r="D68" s="49">
        <f t="shared" si="93"/>
        <v>90</v>
      </c>
      <c r="E68" s="49">
        <f t="shared" si="93"/>
        <v>90</v>
      </c>
      <c r="F68" s="49">
        <f t="shared" si="93"/>
        <v>90</v>
      </c>
      <c r="G68" s="49">
        <f t="shared" ref="G68" si="94">+G66*G67</f>
        <v>90</v>
      </c>
      <c r="H68" s="49">
        <f t="shared" si="93"/>
        <v>90</v>
      </c>
      <c r="I68" s="133">
        <f t="shared" si="93"/>
        <v>90</v>
      </c>
      <c r="J68" s="132">
        <f t="shared" si="93"/>
        <v>90</v>
      </c>
      <c r="K68" s="49">
        <f t="shared" ref="K68:L68" si="95">+K66*K67</f>
        <v>90</v>
      </c>
      <c r="L68" s="49">
        <f t="shared" si="95"/>
        <v>90</v>
      </c>
      <c r="M68" s="49">
        <f t="shared" si="93"/>
        <v>90</v>
      </c>
      <c r="N68" s="49">
        <f t="shared" si="93"/>
        <v>90</v>
      </c>
      <c r="O68" s="49">
        <f t="shared" si="93"/>
        <v>90</v>
      </c>
      <c r="P68" s="49">
        <f t="shared" si="93"/>
        <v>90</v>
      </c>
      <c r="Q68" s="49">
        <f t="shared" si="93"/>
        <v>90</v>
      </c>
      <c r="R68" s="132">
        <f t="shared" si="93"/>
        <v>90</v>
      </c>
      <c r="S68" s="49">
        <f t="shared" si="93"/>
        <v>90</v>
      </c>
      <c r="T68" s="49">
        <f t="shared" ref="T68" si="96">+T66*T67</f>
        <v>90</v>
      </c>
      <c r="U68" s="49">
        <f t="shared" si="93"/>
        <v>90</v>
      </c>
      <c r="V68" s="49">
        <f t="shared" si="93"/>
        <v>90</v>
      </c>
      <c r="W68" s="49">
        <f t="shared" si="93"/>
        <v>90</v>
      </c>
      <c r="X68" s="49">
        <f t="shared" si="93"/>
        <v>90</v>
      </c>
      <c r="Y68" s="133">
        <f t="shared" si="93"/>
        <v>90</v>
      </c>
      <c r="Z68" s="49"/>
      <c r="AA68" s="18"/>
      <c r="AB68" s="49"/>
    </row>
    <row r="69" spans="1:28" s="63" customFormat="1">
      <c r="A69" s="55"/>
      <c r="B69" s="132"/>
      <c r="C69" s="49"/>
      <c r="D69" s="49"/>
      <c r="E69" s="49"/>
      <c r="F69" s="49"/>
      <c r="G69" s="49"/>
      <c r="H69" s="49"/>
      <c r="I69" s="133"/>
      <c r="J69" s="132"/>
      <c r="K69" s="49"/>
      <c r="L69" s="49"/>
      <c r="M69" s="49"/>
      <c r="N69" s="49"/>
      <c r="O69" s="49"/>
      <c r="P69" s="49"/>
      <c r="Q69" s="49"/>
      <c r="R69" s="132"/>
      <c r="S69" s="49"/>
      <c r="T69" s="49"/>
      <c r="U69" s="49"/>
      <c r="V69" s="49"/>
      <c r="W69" s="49"/>
      <c r="X69" s="49"/>
      <c r="Y69" s="133"/>
      <c r="Z69" s="49"/>
      <c r="AA69" s="18"/>
      <c r="AB69" s="49"/>
    </row>
    <row r="70" spans="1:28" s="63" customFormat="1">
      <c r="A70" s="39" t="s">
        <v>156</v>
      </c>
      <c r="B70" s="136">
        <f t="shared" ref="B70:I70" si="97">+B63+B68</f>
        <v>154</v>
      </c>
      <c r="C70" s="40">
        <f t="shared" si="97"/>
        <v>154</v>
      </c>
      <c r="D70" s="40">
        <f t="shared" si="97"/>
        <v>154</v>
      </c>
      <c r="E70" s="40">
        <f t="shared" si="97"/>
        <v>154</v>
      </c>
      <c r="F70" s="40">
        <f t="shared" si="97"/>
        <v>154</v>
      </c>
      <c r="G70" s="40">
        <f t="shared" ref="G70" si="98">+G63+G68</f>
        <v>154</v>
      </c>
      <c r="H70" s="40">
        <f t="shared" si="97"/>
        <v>154</v>
      </c>
      <c r="I70" s="137">
        <f t="shared" si="97"/>
        <v>154</v>
      </c>
      <c r="J70" s="136">
        <f t="shared" ref="J70:Q70" si="99">+J63+J68</f>
        <v>154</v>
      </c>
      <c r="K70" s="40">
        <f t="shared" ref="K70" si="100">+K63+K68</f>
        <v>154</v>
      </c>
      <c r="L70" s="40">
        <f t="shared" si="99"/>
        <v>154</v>
      </c>
      <c r="M70" s="40">
        <f t="shared" si="99"/>
        <v>154</v>
      </c>
      <c r="N70" s="40">
        <f t="shared" si="99"/>
        <v>154</v>
      </c>
      <c r="O70" s="40">
        <f t="shared" si="99"/>
        <v>154</v>
      </c>
      <c r="P70" s="40">
        <f t="shared" si="99"/>
        <v>154</v>
      </c>
      <c r="Q70" s="40">
        <f t="shared" si="99"/>
        <v>154</v>
      </c>
      <c r="R70" s="136">
        <f t="shared" ref="R70:Y70" si="101">+R63+R68</f>
        <v>154</v>
      </c>
      <c r="S70" s="40">
        <f t="shared" si="101"/>
        <v>154</v>
      </c>
      <c r="T70" s="40">
        <f t="shared" si="101"/>
        <v>154</v>
      </c>
      <c r="U70" s="40">
        <f t="shared" si="101"/>
        <v>154</v>
      </c>
      <c r="V70" s="40">
        <f t="shared" si="101"/>
        <v>154</v>
      </c>
      <c r="W70" s="40">
        <f t="shared" si="101"/>
        <v>154</v>
      </c>
      <c r="X70" s="40">
        <f t="shared" si="101"/>
        <v>154</v>
      </c>
      <c r="Y70" s="137">
        <f t="shared" si="101"/>
        <v>154</v>
      </c>
      <c r="Z70" s="77"/>
      <c r="AA70" s="13"/>
      <c r="AB70" s="38"/>
    </row>
    <row r="71" spans="1:28" s="63" customFormat="1">
      <c r="A71" s="37"/>
      <c r="B71" s="134"/>
      <c r="C71" s="38"/>
      <c r="D71" s="38"/>
      <c r="E71" s="38"/>
      <c r="F71" s="38"/>
      <c r="G71" s="38"/>
      <c r="H71" s="38"/>
      <c r="I71" s="135"/>
      <c r="J71" s="134"/>
      <c r="K71" s="38"/>
      <c r="L71" s="38"/>
      <c r="M71" s="38"/>
      <c r="N71" s="38"/>
      <c r="O71" s="38"/>
      <c r="P71" s="38"/>
      <c r="Q71" s="38"/>
      <c r="R71" s="134"/>
      <c r="S71" s="38"/>
      <c r="T71" s="38"/>
      <c r="U71" s="38"/>
      <c r="V71" s="38"/>
      <c r="W71" s="38"/>
      <c r="X71" s="38"/>
      <c r="Y71" s="135"/>
      <c r="Z71" s="38"/>
      <c r="AA71" s="13"/>
      <c r="AB71" s="38"/>
    </row>
    <row r="72" spans="1:28" s="63" customFormat="1">
      <c r="A72" s="37"/>
      <c r="B72" s="134"/>
      <c r="C72" s="38"/>
      <c r="D72" s="38"/>
      <c r="E72" s="38"/>
      <c r="F72" s="38"/>
      <c r="G72" s="38"/>
      <c r="H72" s="38"/>
      <c r="I72" s="135"/>
      <c r="J72" s="134"/>
      <c r="K72" s="38"/>
      <c r="L72" s="38"/>
      <c r="M72" s="38"/>
      <c r="N72" s="38"/>
      <c r="O72" s="38"/>
      <c r="P72" s="38"/>
      <c r="Q72" s="38"/>
      <c r="R72" s="134"/>
      <c r="S72" s="38"/>
      <c r="T72" s="38"/>
      <c r="U72" s="38"/>
      <c r="V72" s="38"/>
      <c r="W72" s="38"/>
      <c r="X72" s="38"/>
      <c r="Y72" s="135"/>
      <c r="Z72" s="38"/>
      <c r="AA72" s="13"/>
      <c r="AB72" s="38"/>
    </row>
    <row r="73" spans="1:28">
      <c r="A73" s="32" t="s">
        <v>125</v>
      </c>
      <c r="B73" s="126"/>
      <c r="C73" s="33"/>
      <c r="D73" s="33"/>
      <c r="E73" s="33"/>
      <c r="F73" s="33"/>
      <c r="G73" s="33"/>
      <c r="H73" s="33"/>
      <c r="I73" s="127"/>
      <c r="J73" s="126"/>
      <c r="K73" s="33"/>
      <c r="L73" s="33"/>
      <c r="M73" s="33"/>
      <c r="N73" s="33"/>
      <c r="O73" s="33"/>
      <c r="P73" s="33"/>
      <c r="Q73" s="33"/>
      <c r="R73" s="126"/>
      <c r="S73" s="33"/>
      <c r="T73" s="33"/>
      <c r="U73" s="33"/>
      <c r="V73" s="33"/>
      <c r="W73" s="33"/>
      <c r="X73" s="33"/>
      <c r="Y73" s="127"/>
      <c r="Z73" s="49"/>
      <c r="AA73" s="13"/>
      <c r="AB73" s="49"/>
    </row>
    <row r="74" spans="1:28" s="63" customFormat="1">
      <c r="A74" s="34" t="s">
        <v>149</v>
      </c>
      <c r="B74" s="128">
        <v>10</v>
      </c>
      <c r="C74" s="35">
        <v>10</v>
      </c>
      <c r="D74" s="35">
        <v>10</v>
      </c>
      <c r="E74" s="35">
        <v>10</v>
      </c>
      <c r="F74" s="35">
        <v>10</v>
      </c>
      <c r="G74" s="35">
        <v>10</v>
      </c>
      <c r="H74" s="35">
        <v>10</v>
      </c>
      <c r="I74" s="129">
        <v>10</v>
      </c>
      <c r="J74" s="128">
        <v>10</v>
      </c>
      <c r="K74" s="35">
        <v>10</v>
      </c>
      <c r="L74" s="35">
        <v>10</v>
      </c>
      <c r="M74" s="35">
        <v>10</v>
      </c>
      <c r="N74" s="35">
        <v>10</v>
      </c>
      <c r="O74" s="35">
        <v>10</v>
      </c>
      <c r="P74" s="35">
        <v>10</v>
      </c>
      <c r="Q74" s="35">
        <v>10</v>
      </c>
      <c r="R74" s="128">
        <v>10</v>
      </c>
      <c r="S74" s="35">
        <v>10</v>
      </c>
      <c r="T74" s="35">
        <v>10</v>
      </c>
      <c r="U74" s="35">
        <v>10</v>
      </c>
      <c r="V74" s="35">
        <v>10</v>
      </c>
      <c r="W74" s="35">
        <v>10</v>
      </c>
      <c r="X74" s="35">
        <v>10</v>
      </c>
      <c r="Y74" s="129">
        <v>10</v>
      </c>
      <c r="Z74" s="49"/>
      <c r="AA74" s="13"/>
      <c r="AB74" s="49"/>
    </row>
    <row r="75" spans="1:28" s="63" customFormat="1">
      <c r="A75" s="34" t="s">
        <v>150</v>
      </c>
      <c r="B75" s="130">
        <v>12.5</v>
      </c>
      <c r="C75" s="81">
        <v>20</v>
      </c>
      <c r="D75" s="81">
        <v>20</v>
      </c>
      <c r="E75" s="81">
        <v>10</v>
      </c>
      <c r="F75" s="81">
        <v>10</v>
      </c>
      <c r="G75" s="81">
        <v>10</v>
      </c>
      <c r="H75" s="81">
        <v>10</v>
      </c>
      <c r="I75" s="131">
        <v>10</v>
      </c>
      <c r="J75" s="130">
        <v>10</v>
      </c>
      <c r="K75" s="81">
        <v>20</v>
      </c>
      <c r="L75" s="81">
        <v>13</v>
      </c>
      <c r="M75" s="81">
        <v>10</v>
      </c>
      <c r="N75" s="81">
        <v>10</v>
      </c>
      <c r="O75" s="81">
        <v>10</v>
      </c>
      <c r="P75" s="81">
        <v>10</v>
      </c>
      <c r="Q75" s="81">
        <v>10</v>
      </c>
      <c r="R75" s="130">
        <v>10</v>
      </c>
      <c r="S75" s="81">
        <v>10</v>
      </c>
      <c r="T75" s="81">
        <v>10</v>
      </c>
      <c r="U75" s="81">
        <v>10</v>
      </c>
      <c r="V75" s="81">
        <v>10</v>
      </c>
      <c r="W75" s="81">
        <v>10</v>
      </c>
      <c r="X75" s="81">
        <v>10</v>
      </c>
      <c r="Y75" s="131">
        <v>10</v>
      </c>
      <c r="Z75" s="162"/>
      <c r="AA75" s="13"/>
      <c r="AB75" s="49"/>
    </row>
    <row r="76" spans="1:28" s="63" customFormat="1" ht="14.25" customHeight="1">
      <c r="A76" s="36" t="s">
        <v>151</v>
      </c>
      <c r="B76" s="116">
        <v>2</v>
      </c>
      <c r="C76" s="31">
        <v>2</v>
      </c>
      <c r="D76" s="31">
        <v>2</v>
      </c>
      <c r="E76" s="31">
        <v>2</v>
      </c>
      <c r="F76" s="31">
        <v>2</v>
      </c>
      <c r="G76" s="31">
        <v>2</v>
      </c>
      <c r="H76" s="31">
        <v>2</v>
      </c>
      <c r="I76" s="117">
        <v>2</v>
      </c>
      <c r="J76" s="116">
        <v>2</v>
      </c>
      <c r="K76" s="31">
        <v>2</v>
      </c>
      <c r="L76" s="31">
        <v>2</v>
      </c>
      <c r="M76" s="31">
        <v>2</v>
      </c>
      <c r="N76" s="31">
        <v>2</v>
      </c>
      <c r="O76" s="31">
        <v>2</v>
      </c>
      <c r="P76" s="31">
        <v>2</v>
      </c>
      <c r="Q76" s="31">
        <v>2</v>
      </c>
      <c r="R76" s="116">
        <v>2</v>
      </c>
      <c r="S76" s="31">
        <v>2</v>
      </c>
      <c r="T76" s="31">
        <v>2</v>
      </c>
      <c r="U76" s="31">
        <v>2</v>
      </c>
      <c r="V76" s="31">
        <v>2</v>
      </c>
      <c r="W76" s="31">
        <v>2</v>
      </c>
      <c r="X76" s="31">
        <v>2</v>
      </c>
      <c r="Y76" s="117">
        <v>2</v>
      </c>
      <c r="Z76" s="38"/>
      <c r="AA76" s="13"/>
      <c r="AB76" s="38"/>
    </row>
    <row r="77" spans="1:28" s="63" customFormat="1">
      <c r="A77" s="55" t="s">
        <v>152</v>
      </c>
      <c r="B77" s="132">
        <f t="shared" ref="B77:Y77" si="102">+B74*B75*B76</f>
        <v>250</v>
      </c>
      <c r="C77" s="49">
        <f t="shared" si="102"/>
        <v>400</v>
      </c>
      <c r="D77" s="49">
        <f t="shared" si="102"/>
        <v>400</v>
      </c>
      <c r="E77" s="49">
        <f t="shared" si="102"/>
        <v>200</v>
      </c>
      <c r="F77" s="49">
        <f t="shared" si="102"/>
        <v>200</v>
      </c>
      <c r="G77" s="49">
        <f t="shared" ref="G77" si="103">+G74*G75*G76</f>
        <v>200</v>
      </c>
      <c r="H77" s="49">
        <f t="shared" si="102"/>
        <v>200</v>
      </c>
      <c r="I77" s="133">
        <f t="shared" si="102"/>
        <v>200</v>
      </c>
      <c r="J77" s="132">
        <f t="shared" si="102"/>
        <v>200</v>
      </c>
      <c r="K77" s="49">
        <f t="shared" ref="K77:L77" si="104">+K74*K75*K76</f>
        <v>400</v>
      </c>
      <c r="L77" s="49">
        <f t="shared" si="104"/>
        <v>260</v>
      </c>
      <c r="M77" s="49">
        <f t="shared" si="102"/>
        <v>200</v>
      </c>
      <c r="N77" s="49">
        <f t="shared" si="102"/>
        <v>200</v>
      </c>
      <c r="O77" s="49">
        <f t="shared" si="102"/>
        <v>200</v>
      </c>
      <c r="P77" s="49">
        <f t="shared" si="102"/>
        <v>200</v>
      </c>
      <c r="Q77" s="49">
        <f t="shared" si="102"/>
        <v>200</v>
      </c>
      <c r="R77" s="132">
        <f t="shared" si="102"/>
        <v>200</v>
      </c>
      <c r="S77" s="49">
        <f t="shared" si="102"/>
        <v>200</v>
      </c>
      <c r="T77" s="49">
        <f t="shared" ref="T77" si="105">+T74*T75*T76</f>
        <v>200</v>
      </c>
      <c r="U77" s="49">
        <f t="shared" si="102"/>
        <v>200</v>
      </c>
      <c r="V77" s="49">
        <f t="shared" si="102"/>
        <v>200</v>
      </c>
      <c r="W77" s="49">
        <f t="shared" si="102"/>
        <v>200</v>
      </c>
      <c r="X77" s="49">
        <f t="shared" si="102"/>
        <v>200</v>
      </c>
      <c r="Y77" s="133">
        <f t="shared" si="102"/>
        <v>200</v>
      </c>
      <c r="Z77" s="49"/>
      <c r="AA77" s="18"/>
      <c r="AB77" s="49"/>
    </row>
    <row r="78" spans="1:28" s="63" customFormat="1" ht="15">
      <c r="A78" s="52"/>
      <c r="B78" s="134"/>
      <c r="C78" s="38"/>
      <c r="D78" s="38"/>
      <c r="E78" s="38"/>
      <c r="F78" s="38"/>
      <c r="G78" s="38"/>
      <c r="H78" s="38"/>
      <c r="I78" s="135"/>
      <c r="J78" s="134"/>
      <c r="K78" s="38"/>
      <c r="L78" s="38"/>
      <c r="M78" s="38"/>
      <c r="N78" s="38"/>
      <c r="O78" s="38"/>
      <c r="P78" s="38"/>
      <c r="Q78" s="38"/>
      <c r="R78" s="134"/>
      <c r="S78" s="38"/>
      <c r="T78" s="38"/>
      <c r="U78" s="38"/>
      <c r="V78" s="38"/>
      <c r="W78" s="38"/>
      <c r="X78" s="38"/>
      <c r="Y78" s="135"/>
      <c r="Z78" s="38"/>
      <c r="AA78" s="13"/>
      <c r="AB78" s="38"/>
    </row>
    <row r="79" spans="1:28" s="63" customFormat="1">
      <c r="A79" s="39" t="s">
        <v>157</v>
      </c>
      <c r="B79" s="136">
        <f t="shared" ref="B79:I79" si="106">+B77</f>
        <v>250</v>
      </c>
      <c r="C79" s="40">
        <f t="shared" si="106"/>
        <v>400</v>
      </c>
      <c r="D79" s="40">
        <f t="shared" si="106"/>
        <v>400</v>
      </c>
      <c r="E79" s="40">
        <f t="shared" si="106"/>
        <v>200</v>
      </c>
      <c r="F79" s="40">
        <f t="shared" si="106"/>
        <v>200</v>
      </c>
      <c r="G79" s="40">
        <f t="shared" ref="G79" si="107">+G77</f>
        <v>200</v>
      </c>
      <c r="H79" s="40">
        <f t="shared" si="106"/>
        <v>200</v>
      </c>
      <c r="I79" s="137">
        <f t="shared" si="106"/>
        <v>200</v>
      </c>
      <c r="J79" s="136">
        <f t="shared" ref="J79:Q79" si="108">+J77</f>
        <v>200</v>
      </c>
      <c r="K79" s="40">
        <f t="shared" ref="K79" si="109">+K77</f>
        <v>400</v>
      </c>
      <c r="L79" s="40">
        <f t="shared" si="108"/>
        <v>260</v>
      </c>
      <c r="M79" s="40">
        <f t="shared" si="108"/>
        <v>200</v>
      </c>
      <c r="N79" s="40">
        <f t="shared" si="108"/>
        <v>200</v>
      </c>
      <c r="O79" s="40">
        <f t="shared" si="108"/>
        <v>200</v>
      </c>
      <c r="P79" s="40">
        <f t="shared" si="108"/>
        <v>200</v>
      </c>
      <c r="Q79" s="40">
        <f t="shared" si="108"/>
        <v>200</v>
      </c>
      <c r="R79" s="136">
        <f t="shared" ref="R79:Y79" si="110">+R77</f>
        <v>200</v>
      </c>
      <c r="S79" s="40">
        <f t="shared" si="110"/>
        <v>200</v>
      </c>
      <c r="T79" s="40">
        <f t="shared" si="110"/>
        <v>200</v>
      </c>
      <c r="U79" s="40">
        <f t="shared" si="110"/>
        <v>200</v>
      </c>
      <c r="V79" s="40">
        <f t="shared" si="110"/>
        <v>200</v>
      </c>
      <c r="W79" s="40">
        <f t="shared" si="110"/>
        <v>200</v>
      </c>
      <c r="X79" s="40">
        <f t="shared" si="110"/>
        <v>200</v>
      </c>
      <c r="Y79" s="137">
        <f t="shared" si="110"/>
        <v>200</v>
      </c>
      <c r="Z79" s="77"/>
      <c r="AA79" s="13"/>
      <c r="AB79" s="38"/>
    </row>
    <row r="80" spans="1:28" s="63" customFormat="1">
      <c r="A80" s="80"/>
      <c r="B80" s="138"/>
      <c r="C80" s="50"/>
      <c r="D80" s="50"/>
      <c r="E80" s="50"/>
      <c r="F80" s="50"/>
      <c r="G80" s="50"/>
      <c r="H80" s="50"/>
      <c r="I80" s="139"/>
      <c r="J80" s="138"/>
      <c r="K80" s="50"/>
      <c r="L80" s="50"/>
      <c r="M80" s="50"/>
      <c r="N80" s="50"/>
      <c r="O80" s="50"/>
      <c r="P80" s="50"/>
      <c r="Q80" s="50"/>
      <c r="R80" s="138"/>
      <c r="S80" s="50"/>
      <c r="T80" s="50"/>
      <c r="U80" s="50"/>
      <c r="V80" s="50"/>
      <c r="W80" s="50"/>
      <c r="X80" s="50"/>
      <c r="Y80" s="139"/>
      <c r="Z80" s="50"/>
      <c r="AA80" s="18"/>
      <c r="AB80" s="38"/>
    </row>
    <row r="81" spans="1:28" s="63" customFormat="1">
      <c r="A81" s="80" t="s">
        <v>124</v>
      </c>
      <c r="B81" s="138"/>
      <c r="C81" s="50"/>
      <c r="D81" s="50"/>
      <c r="E81" s="50"/>
      <c r="F81" s="50"/>
      <c r="G81" s="50"/>
      <c r="H81" s="50"/>
      <c r="I81" s="139"/>
      <c r="J81" s="138"/>
      <c r="K81" s="50"/>
      <c r="L81" s="50"/>
      <c r="M81" s="50"/>
      <c r="N81" s="50"/>
      <c r="O81" s="50"/>
      <c r="P81" s="50"/>
      <c r="Q81" s="50"/>
      <c r="R81" s="138"/>
      <c r="S81" s="50"/>
      <c r="T81" s="50"/>
      <c r="U81" s="50"/>
      <c r="V81" s="50"/>
      <c r="W81" s="50"/>
      <c r="X81" s="50"/>
      <c r="Y81" s="139"/>
      <c r="Z81" s="50"/>
      <c r="AA81" s="18"/>
      <c r="AB81" s="38"/>
    </row>
    <row r="82" spans="1:28" s="63" customFormat="1">
      <c r="A82" s="82" t="s">
        <v>158</v>
      </c>
      <c r="B82" s="140">
        <v>0.5</v>
      </c>
      <c r="C82" s="83">
        <v>0.5</v>
      </c>
      <c r="D82" s="83">
        <v>0.5</v>
      </c>
      <c r="E82" s="83">
        <v>0.5</v>
      </c>
      <c r="F82" s="83">
        <v>0.5</v>
      </c>
      <c r="G82" s="83">
        <v>0.5</v>
      </c>
      <c r="H82" s="83">
        <v>0.5</v>
      </c>
      <c r="I82" s="141">
        <v>0.5</v>
      </c>
      <c r="J82" s="140">
        <v>0.5</v>
      </c>
      <c r="K82" s="83">
        <v>0.5</v>
      </c>
      <c r="L82" s="83">
        <v>0.5</v>
      </c>
      <c r="M82" s="83">
        <v>0.5</v>
      </c>
      <c r="N82" s="83">
        <v>0.5</v>
      </c>
      <c r="O82" s="83">
        <v>0.5</v>
      </c>
      <c r="P82" s="83">
        <v>0.5</v>
      </c>
      <c r="Q82" s="83">
        <v>0.5</v>
      </c>
      <c r="R82" s="140">
        <v>0.5</v>
      </c>
      <c r="S82" s="83">
        <v>0.5</v>
      </c>
      <c r="T82" s="83">
        <v>0.5</v>
      </c>
      <c r="U82" s="83">
        <v>0.5</v>
      </c>
      <c r="V82" s="83">
        <v>0.5</v>
      </c>
      <c r="W82" s="83">
        <v>0.5</v>
      </c>
      <c r="X82" s="83">
        <v>0.5</v>
      </c>
      <c r="Y82" s="141">
        <v>0.5</v>
      </c>
      <c r="Z82" s="50"/>
      <c r="AA82" s="18"/>
      <c r="AB82" s="38"/>
    </row>
    <row r="83" spans="1:28" s="63" customFormat="1">
      <c r="A83" s="82" t="s">
        <v>154</v>
      </c>
      <c r="B83" s="138">
        <v>200</v>
      </c>
      <c r="C83" s="50">
        <v>200</v>
      </c>
      <c r="D83" s="50">
        <v>200</v>
      </c>
      <c r="E83" s="50">
        <v>200</v>
      </c>
      <c r="F83" s="50">
        <v>200</v>
      </c>
      <c r="G83" s="50">
        <v>200</v>
      </c>
      <c r="H83" s="50">
        <v>200</v>
      </c>
      <c r="I83" s="139">
        <v>200</v>
      </c>
      <c r="J83" s="138">
        <v>200</v>
      </c>
      <c r="K83" s="50">
        <v>200</v>
      </c>
      <c r="L83" s="50">
        <v>200</v>
      </c>
      <c r="M83" s="50">
        <v>200</v>
      </c>
      <c r="N83" s="50">
        <v>200</v>
      </c>
      <c r="O83" s="50">
        <v>200</v>
      </c>
      <c r="P83" s="50">
        <v>200</v>
      </c>
      <c r="Q83" s="50">
        <v>200</v>
      </c>
      <c r="R83" s="138">
        <v>200</v>
      </c>
      <c r="S83" s="50">
        <v>200</v>
      </c>
      <c r="T83" s="50">
        <v>200</v>
      </c>
      <c r="U83" s="50">
        <v>200</v>
      </c>
      <c r="V83" s="50">
        <v>200</v>
      </c>
      <c r="W83" s="50">
        <v>200</v>
      </c>
      <c r="X83" s="50">
        <v>200</v>
      </c>
      <c r="Y83" s="139">
        <v>200</v>
      </c>
      <c r="Z83" s="50"/>
      <c r="AA83" s="18"/>
      <c r="AB83" s="38"/>
    </row>
    <row r="84" spans="1:28" s="63" customFormat="1">
      <c r="A84" s="39" t="s">
        <v>159</v>
      </c>
      <c r="B84" s="136">
        <f t="shared" ref="B84:Y84" si="111">+B82*B83</f>
        <v>100</v>
      </c>
      <c r="C84" s="40">
        <f t="shared" si="111"/>
        <v>100</v>
      </c>
      <c r="D84" s="40">
        <f t="shared" si="111"/>
        <v>100</v>
      </c>
      <c r="E84" s="40">
        <f t="shared" si="111"/>
        <v>100</v>
      </c>
      <c r="F84" s="40">
        <f t="shared" si="111"/>
        <v>100</v>
      </c>
      <c r="G84" s="40">
        <f t="shared" ref="G84" si="112">+G82*G83</f>
        <v>100</v>
      </c>
      <c r="H84" s="40">
        <f t="shared" si="111"/>
        <v>100</v>
      </c>
      <c r="I84" s="137">
        <f t="shared" si="111"/>
        <v>100</v>
      </c>
      <c r="J84" s="136">
        <f t="shared" si="111"/>
        <v>100</v>
      </c>
      <c r="K84" s="40">
        <f t="shared" ref="K84:L84" si="113">+K82*K83</f>
        <v>100</v>
      </c>
      <c r="L84" s="40">
        <f t="shared" si="113"/>
        <v>100</v>
      </c>
      <c r="M84" s="40">
        <f t="shared" si="111"/>
        <v>100</v>
      </c>
      <c r="N84" s="40">
        <f t="shared" si="111"/>
        <v>100</v>
      </c>
      <c r="O84" s="40">
        <f t="shared" si="111"/>
        <v>100</v>
      </c>
      <c r="P84" s="40">
        <f t="shared" si="111"/>
        <v>100</v>
      </c>
      <c r="Q84" s="40">
        <f t="shared" si="111"/>
        <v>100</v>
      </c>
      <c r="R84" s="136">
        <f t="shared" si="111"/>
        <v>100</v>
      </c>
      <c r="S84" s="40">
        <f t="shared" si="111"/>
        <v>100</v>
      </c>
      <c r="T84" s="40">
        <f t="shared" ref="T84" si="114">+T82*T83</f>
        <v>100</v>
      </c>
      <c r="U84" s="40">
        <f t="shared" si="111"/>
        <v>100</v>
      </c>
      <c r="V84" s="40">
        <f t="shared" si="111"/>
        <v>100</v>
      </c>
      <c r="W84" s="40">
        <f t="shared" si="111"/>
        <v>100</v>
      </c>
      <c r="X84" s="40">
        <f t="shared" si="111"/>
        <v>100</v>
      </c>
      <c r="Y84" s="137">
        <f t="shared" si="111"/>
        <v>100</v>
      </c>
      <c r="Z84" s="77"/>
      <c r="AA84" s="13"/>
      <c r="AB84" s="38"/>
    </row>
    <row r="85" spans="1:28" s="63" customFormat="1">
      <c r="A85" s="80"/>
      <c r="B85" s="138"/>
      <c r="C85" s="50"/>
      <c r="D85" s="50"/>
      <c r="E85" s="50"/>
      <c r="F85" s="50"/>
      <c r="G85" s="50"/>
      <c r="H85" s="50"/>
      <c r="I85" s="139"/>
      <c r="J85" s="138"/>
      <c r="K85" s="50"/>
      <c r="L85" s="50"/>
      <c r="M85" s="50"/>
      <c r="N85" s="50"/>
      <c r="O85" s="50"/>
      <c r="P85" s="50"/>
      <c r="Q85" s="50"/>
      <c r="R85" s="138"/>
      <c r="S85" s="50"/>
      <c r="T85" s="50"/>
      <c r="U85" s="50"/>
      <c r="V85" s="50"/>
      <c r="W85" s="50"/>
      <c r="X85" s="50"/>
      <c r="Y85" s="139"/>
      <c r="Z85" s="50"/>
      <c r="AA85" s="18"/>
      <c r="AB85" s="38"/>
    </row>
    <row r="86" spans="1:28" s="63" customFormat="1">
      <c r="A86" s="80"/>
      <c r="B86" s="138"/>
      <c r="C86" s="50"/>
      <c r="D86" s="50"/>
      <c r="E86" s="50"/>
      <c r="F86" s="50"/>
      <c r="G86" s="50"/>
      <c r="H86" s="50"/>
      <c r="I86" s="139"/>
      <c r="J86" s="138"/>
      <c r="K86" s="50"/>
      <c r="L86" s="50"/>
      <c r="M86" s="50"/>
      <c r="N86" s="50"/>
      <c r="O86" s="50"/>
      <c r="P86" s="50"/>
      <c r="Q86" s="50"/>
      <c r="R86" s="138"/>
      <c r="S86" s="50"/>
      <c r="T86" s="50"/>
      <c r="U86" s="50"/>
      <c r="V86" s="50"/>
      <c r="W86" s="50"/>
      <c r="X86" s="50"/>
      <c r="Y86" s="139"/>
      <c r="Z86" s="50"/>
      <c r="AA86" s="18"/>
      <c r="AB86" s="38"/>
    </row>
    <row r="87" spans="1:28" s="63" customFormat="1">
      <c r="A87" s="80" t="s">
        <v>160</v>
      </c>
      <c r="B87" s="138"/>
      <c r="C87" s="50"/>
      <c r="D87" s="50"/>
      <c r="E87" s="50"/>
      <c r="F87" s="50"/>
      <c r="G87" s="50"/>
      <c r="H87" s="50"/>
      <c r="I87" s="139"/>
      <c r="J87" s="138"/>
      <c r="K87" s="50"/>
      <c r="L87" s="50"/>
      <c r="M87" s="50"/>
      <c r="N87" s="50"/>
      <c r="O87" s="50"/>
      <c r="P87" s="50"/>
      <c r="Q87" s="50"/>
      <c r="R87" s="138"/>
      <c r="S87" s="50"/>
      <c r="T87" s="50"/>
      <c r="U87" s="50"/>
      <c r="V87" s="50"/>
      <c r="W87" s="50"/>
      <c r="X87" s="50"/>
      <c r="Y87" s="139"/>
      <c r="Z87" s="50"/>
      <c r="AA87" s="18"/>
      <c r="AB87" s="38"/>
    </row>
    <row r="88" spans="1:28" s="63" customFormat="1">
      <c r="A88" s="82" t="s">
        <v>158</v>
      </c>
      <c r="B88" s="140">
        <v>0.5</v>
      </c>
      <c r="C88" s="83">
        <v>0.5</v>
      </c>
      <c r="D88" s="83">
        <v>0.5</v>
      </c>
      <c r="E88" s="83">
        <v>0.5</v>
      </c>
      <c r="F88" s="83">
        <v>0.5</v>
      </c>
      <c r="G88" s="83">
        <v>0.5</v>
      </c>
      <c r="H88" s="83">
        <v>0.5</v>
      </c>
      <c r="I88" s="141">
        <v>0.5</v>
      </c>
      <c r="J88" s="140">
        <v>0.5</v>
      </c>
      <c r="K88" s="83">
        <v>0.5</v>
      </c>
      <c r="L88" s="83">
        <v>0.5</v>
      </c>
      <c r="M88" s="83">
        <v>0.5</v>
      </c>
      <c r="N88" s="83">
        <v>0.5</v>
      </c>
      <c r="O88" s="83">
        <v>0.5</v>
      </c>
      <c r="P88" s="83">
        <v>0.5</v>
      </c>
      <c r="Q88" s="83">
        <v>0.5</v>
      </c>
      <c r="R88" s="140">
        <v>0.5</v>
      </c>
      <c r="S88" s="83">
        <v>0.5</v>
      </c>
      <c r="T88" s="83">
        <v>0.5</v>
      </c>
      <c r="U88" s="83">
        <v>0.5</v>
      </c>
      <c r="V88" s="83">
        <v>0.5</v>
      </c>
      <c r="W88" s="83">
        <v>0.5</v>
      </c>
      <c r="X88" s="83">
        <v>0.5</v>
      </c>
      <c r="Y88" s="141">
        <v>0.5</v>
      </c>
      <c r="Z88" s="50"/>
      <c r="AA88" s="18"/>
      <c r="AB88" s="38"/>
    </row>
    <row r="89" spans="1:28" s="63" customFormat="1">
      <c r="A89" s="82" t="s">
        <v>154</v>
      </c>
      <c r="B89" s="138">
        <v>200</v>
      </c>
      <c r="C89" s="50">
        <v>200</v>
      </c>
      <c r="D89" s="50">
        <v>200</v>
      </c>
      <c r="E89" s="50">
        <v>200</v>
      </c>
      <c r="F89" s="50">
        <v>200</v>
      </c>
      <c r="G89" s="50">
        <v>200</v>
      </c>
      <c r="H89" s="50">
        <v>200</v>
      </c>
      <c r="I89" s="139">
        <v>200</v>
      </c>
      <c r="J89" s="138">
        <v>200</v>
      </c>
      <c r="K89" s="50">
        <v>200</v>
      </c>
      <c r="L89" s="50">
        <v>200</v>
      </c>
      <c r="M89" s="50">
        <v>200</v>
      </c>
      <c r="N89" s="50">
        <v>200</v>
      </c>
      <c r="O89" s="50">
        <v>200</v>
      </c>
      <c r="P89" s="50">
        <v>200</v>
      </c>
      <c r="Q89" s="50">
        <v>200</v>
      </c>
      <c r="R89" s="138">
        <v>200</v>
      </c>
      <c r="S89" s="50">
        <v>200</v>
      </c>
      <c r="T89" s="50">
        <v>200</v>
      </c>
      <c r="U89" s="50">
        <v>200</v>
      </c>
      <c r="V89" s="50">
        <v>200</v>
      </c>
      <c r="W89" s="50">
        <v>200</v>
      </c>
      <c r="X89" s="50">
        <v>200</v>
      </c>
      <c r="Y89" s="139">
        <v>200</v>
      </c>
      <c r="Z89" s="50"/>
      <c r="AA89" s="18"/>
      <c r="AB89" s="38"/>
    </row>
    <row r="90" spans="1:28" s="63" customFormat="1" ht="15" thickBot="1">
      <c r="A90" s="39" t="s">
        <v>159</v>
      </c>
      <c r="B90" s="142">
        <f t="shared" ref="B90:Y90" si="115">+B88*B89</f>
        <v>100</v>
      </c>
      <c r="C90" s="143">
        <f t="shared" si="115"/>
        <v>100</v>
      </c>
      <c r="D90" s="143">
        <f t="shared" si="115"/>
        <v>100</v>
      </c>
      <c r="E90" s="143">
        <f t="shared" si="115"/>
        <v>100</v>
      </c>
      <c r="F90" s="143">
        <f t="shared" si="115"/>
        <v>100</v>
      </c>
      <c r="G90" s="143">
        <f t="shared" ref="G90" si="116">+G88*G89</f>
        <v>100</v>
      </c>
      <c r="H90" s="143">
        <f t="shared" si="115"/>
        <v>100</v>
      </c>
      <c r="I90" s="144">
        <f t="shared" si="115"/>
        <v>100</v>
      </c>
      <c r="J90" s="142">
        <f t="shared" si="115"/>
        <v>100</v>
      </c>
      <c r="K90" s="143">
        <f t="shared" ref="K90:L90" si="117">+K88*K89</f>
        <v>100</v>
      </c>
      <c r="L90" s="143">
        <f t="shared" si="117"/>
        <v>100</v>
      </c>
      <c r="M90" s="143">
        <f t="shared" si="115"/>
        <v>100</v>
      </c>
      <c r="N90" s="143">
        <f t="shared" si="115"/>
        <v>100</v>
      </c>
      <c r="O90" s="143">
        <f t="shared" si="115"/>
        <v>100</v>
      </c>
      <c r="P90" s="143">
        <f t="shared" si="115"/>
        <v>100</v>
      </c>
      <c r="Q90" s="143">
        <f t="shared" si="115"/>
        <v>100</v>
      </c>
      <c r="R90" s="142">
        <f t="shared" si="115"/>
        <v>100</v>
      </c>
      <c r="S90" s="143">
        <f t="shared" si="115"/>
        <v>100</v>
      </c>
      <c r="T90" s="143">
        <f t="shared" ref="T90" si="118">+T88*T89</f>
        <v>100</v>
      </c>
      <c r="U90" s="143">
        <f t="shared" si="115"/>
        <v>100</v>
      </c>
      <c r="V90" s="143">
        <f t="shared" si="115"/>
        <v>100</v>
      </c>
      <c r="W90" s="143">
        <f t="shared" si="115"/>
        <v>100</v>
      </c>
      <c r="X90" s="143">
        <f t="shared" si="115"/>
        <v>100</v>
      </c>
      <c r="Y90" s="144">
        <f t="shared" si="115"/>
        <v>100</v>
      </c>
      <c r="Z90" s="77"/>
      <c r="AA90" s="13"/>
      <c r="AB90" s="38"/>
    </row>
    <row r="91" spans="1:28" s="63" customFormat="1">
      <c r="A91" s="60"/>
      <c r="B91" s="334"/>
      <c r="C91" s="335"/>
      <c r="D91" s="335"/>
      <c r="E91" s="335"/>
      <c r="F91" s="335"/>
      <c r="G91" s="335"/>
      <c r="H91" s="335"/>
      <c r="I91" s="336"/>
      <c r="J91" s="334"/>
      <c r="K91" s="335"/>
      <c r="L91" s="335"/>
      <c r="M91" s="335"/>
      <c r="N91" s="335"/>
      <c r="O91" s="335"/>
      <c r="P91" s="335"/>
      <c r="Q91" s="336"/>
      <c r="R91" s="334"/>
      <c r="S91" s="335"/>
      <c r="T91" s="335"/>
      <c r="U91" s="335"/>
      <c r="V91" s="335"/>
      <c r="W91" s="335"/>
      <c r="X91" s="335"/>
      <c r="Y91" s="336"/>
      <c r="Z91" s="60"/>
      <c r="AA91" s="60"/>
      <c r="AB91" s="51"/>
    </row>
    <row r="92" spans="1:28">
      <c r="A92" s="333" t="s">
        <v>161</v>
      </c>
      <c r="B92" s="337"/>
      <c r="C92" s="338"/>
      <c r="D92" s="338"/>
      <c r="E92" s="338"/>
      <c r="F92" s="338"/>
      <c r="G92" s="338"/>
      <c r="H92" s="338"/>
      <c r="I92" s="339"/>
      <c r="J92" s="337"/>
      <c r="K92" s="338"/>
      <c r="L92" s="338"/>
      <c r="M92" s="338"/>
      <c r="N92" s="338"/>
      <c r="O92" s="338"/>
      <c r="P92" s="338"/>
      <c r="Q92" s="339"/>
      <c r="R92" s="337"/>
      <c r="S92" s="338"/>
      <c r="T92" s="338"/>
      <c r="U92" s="338"/>
      <c r="V92" s="338"/>
      <c r="W92" s="338"/>
      <c r="X92" s="338"/>
      <c r="Y92" s="339"/>
    </row>
    <row r="93" spans="1:28">
      <c r="A93" s="60" t="s">
        <v>162</v>
      </c>
      <c r="B93" s="347">
        <v>240</v>
      </c>
      <c r="C93" s="345">
        <v>600</v>
      </c>
      <c r="D93" s="345">
        <v>80</v>
      </c>
      <c r="E93" s="345">
        <v>50</v>
      </c>
      <c r="F93" s="338"/>
      <c r="G93" s="338"/>
      <c r="H93" s="345">
        <v>0</v>
      </c>
      <c r="I93" s="339"/>
      <c r="J93" s="347">
        <v>50</v>
      </c>
      <c r="K93" s="345">
        <v>80</v>
      </c>
      <c r="L93" s="345">
        <v>240</v>
      </c>
      <c r="M93" s="338"/>
      <c r="N93" s="345"/>
      <c r="O93" s="338"/>
      <c r="P93" s="338"/>
      <c r="Q93" s="339"/>
      <c r="R93" s="337"/>
      <c r="S93" s="345">
        <v>80</v>
      </c>
      <c r="T93" s="345">
        <v>50</v>
      </c>
      <c r="U93" s="345">
        <v>0</v>
      </c>
      <c r="V93" s="338"/>
      <c r="W93" s="338"/>
      <c r="X93" s="338"/>
      <c r="Y93" s="346">
        <v>500</v>
      </c>
    </row>
    <row r="94" spans="1:28">
      <c r="A94" s="60" t="s">
        <v>163</v>
      </c>
      <c r="B94" s="347">
        <v>260</v>
      </c>
      <c r="C94" s="345">
        <v>300</v>
      </c>
      <c r="D94" s="345">
        <v>0</v>
      </c>
      <c r="E94" s="345">
        <v>0</v>
      </c>
      <c r="F94" s="338"/>
      <c r="G94" s="338"/>
      <c r="H94" s="345">
        <v>360</v>
      </c>
      <c r="I94" s="339"/>
      <c r="J94" s="347">
        <v>0</v>
      </c>
      <c r="K94" s="345">
        <v>0</v>
      </c>
      <c r="L94" s="345">
        <v>260</v>
      </c>
      <c r="M94" s="338"/>
      <c r="N94" s="345"/>
      <c r="O94" s="338"/>
      <c r="P94" s="338"/>
      <c r="Q94" s="339"/>
      <c r="R94" s="337"/>
      <c r="S94" s="345">
        <v>0</v>
      </c>
      <c r="T94" s="345">
        <v>0</v>
      </c>
      <c r="U94" s="345">
        <v>360</v>
      </c>
      <c r="V94" s="338"/>
      <c r="W94" s="338"/>
      <c r="X94" s="338"/>
      <c r="Y94" s="346">
        <v>300</v>
      </c>
    </row>
    <row r="95" spans="1:28">
      <c r="A95" s="60" t="s">
        <v>164</v>
      </c>
      <c r="B95" s="337" t="s">
        <v>165</v>
      </c>
      <c r="C95" s="338" t="s">
        <v>165</v>
      </c>
      <c r="D95" s="338" t="s">
        <v>165</v>
      </c>
      <c r="E95" s="338" t="s">
        <v>165</v>
      </c>
      <c r="F95" s="338"/>
      <c r="G95" s="338"/>
      <c r="H95" s="345" t="s">
        <v>165</v>
      </c>
      <c r="I95" s="339"/>
      <c r="J95" s="337" t="s">
        <v>165</v>
      </c>
      <c r="K95" s="338" t="s">
        <v>165</v>
      </c>
      <c r="L95" s="338" t="s">
        <v>165</v>
      </c>
      <c r="M95" s="338"/>
      <c r="N95" s="338"/>
      <c r="O95" s="338"/>
      <c r="P95" s="338"/>
      <c r="Q95" s="339"/>
      <c r="R95" s="337"/>
      <c r="S95" s="338" t="s">
        <v>165</v>
      </c>
      <c r="T95" s="338"/>
      <c r="U95" s="338"/>
      <c r="V95" s="338"/>
      <c r="W95" s="338"/>
      <c r="X95" s="338"/>
      <c r="Y95" s="339"/>
    </row>
    <row r="96" spans="1:28">
      <c r="A96" s="60" t="s">
        <v>166</v>
      </c>
      <c r="B96" s="347">
        <v>0</v>
      </c>
      <c r="C96" s="345">
        <v>200</v>
      </c>
      <c r="D96" s="345">
        <v>0</v>
      </c>
      <c r="E96" s="345">
        <v>200</v>
      </c>
      <c r="F96" s="338"/>
      <c r="G96" s="338"/>
      <c r="H96" s="345">
        <v>400</v>
      </c>
      <c r="I96" s="339"/>
      <c r="J96" s="347">
        <v>200</v>
      </c>
      <c r="K96" s="345">
        <v>0</v>
      </c>
      <c r="L96" s="345">
        <v>0</v>
      </c>
      <c r="M96" s="338"/>
      <c r="N96" s="345"/>
      <c r="O96" s="338"/>
      <c r="P96" s="338"/>
      <c r="Q96" s="339"/>
      <c r="R96" s="337"/>
      <c r="S96" s="345">
        <v>0</v>
      </c>
      <c r="T96" s="345">
        <v>200</v>
      </c>
      <c r="U96" s="345">
        <v>400</v>
      </c>
      <c r="V96" s="338"/>
      <c r="W96" s="338"/>
      <c r="X96" s="338"/>
      <c r="Y96" s="346">
        <v>100</v>
      </c>
    </row>
    <row r="97" spans="1:26">
      <c r="A97" s="60" t="s">
        <v>167</v>
      </c>
      <c r="B97" s="337"/>
      <c r="C97" s="338"/>
      <c r="D97" s="345">
        <v>10</v>
      </c>
      <c r="E97" s="338"/>
      <c r="F97" s="338"/>
      <c r="G97" s="338"/>
      <c r="H97" s="338"/>
      <c r="I97" s="339"/>
      <c r="J97" s="337"/>
      <c r="K97" s="345">
        <v>10</v>
      </c>
      <c r="L97" s="338"/>
      <c r="M97" s="338"/>
      <c r="N97" s="338"/>
      <c r="O97" s="338"/>
      <c r="P97" s="338"/>
      <c r="Q97" s="339"/>
      <c r="R97" s="337"/>
      <c r="S97" s="345">
        <v>10</v>
      </c>
      <c r="T97" s="338"/>
      <c r="U97" s="338"/>
      <c r="V97" s="338"/>
      <c r="W97" s="338"/>
      <c r="X97" s="338"/>
      <c r="Y97" s="339"/>
    </row>
    <row r="98" spans="1:26">
      <c r="A98" s="60" t="s">
        <v>168</v>
      </c>
      <c r="B98" s="337"/>
      <c r="C98" s="338"/>
      <c r="D98" s="338"/>
      <c r="E98" s="338"/>
      <c r="F98" s="338"/>
      <c r="G98" s="338"/>
      <c r="H98" s="338"/>
      <c r="I98" s="339"/>
      <c r="J98" s="337"/>
      <c r="K98" s="338"/>
      <c r="L98" s="338"/>
      <c r="M98" s="338"/>
      <c r="N98" s="338"/>
      <c r="O98" s="338"/>
      <c r="P98" s="338"/>
      <c r="Q98" s="339"/>
      <c r="R98" s="337"/>
      <c r="S98" s="338"/>
      <c r="T98" s="338"/>
      <c r="U98" s="338"/>
      <c r="V98" s="338"/>
      <c r="W98" s="338"/>
      <c r="X98" s="338"/>
      <c r="Y98" s="339"/>
    </row>
    <row r="99" spans="1:26" ht="15" thickBot="1">
      <c r="A99" s="340" t="s">
        <v>161</v>
      </c>
      <c r="B99" s="342">
        <v>500</v>
      </c>
      <c r="C99" s="343">
        <v>1100</v>
      </c>
      <c r="D99" s="343">
        <v>500</v>
      </c>
      <c r="E99" s="343">
        <v>250</v>
      </c>
      <c r="F99" s="343">
        <v>0</v>
      </c>
      <c r="G99" s="343">
        <v>0</v>
      </c>
      <c r="H99" s="343">
        <v>700</v>
      </c>
      <c r="I99" s="344">
        <v>0</v>
      </c>
      <c r="J99" s="342">
        <v>150</v>
      </c>
      <c r="K99" s="343">
        <v>500</v>
      </c>
      <c r="L99" s="343">
        <v>500</v>
      </c>
      <c r="M99" s="343">
        <v>0</v>
      </c>
      <c r="N99" s="343">
        <v>700</v>
      </c>
      <c r="O99" s="343">
        <v>0</v>
      </c>
      <c r="P99" s="343">
        <v>0</v>
      </c>
      <c r="Q99" s="343">
        <v>0</v>
      </c>
      <c r="R99" s="342">
        <v>500</v>
      </c>
      <c r="S99" s="343">
        <v>500</v>
      </c>
      <c r="T99" s="343">
        <v>150</v>
      </c>
      <c r="U99" s="343">
        <v>700</v>
      </c>
      <c r="V99" s="343">
        <v>0</v>
      </c>
      <c r="W99" s="343">
        <v>0</v>
      </c>
      <c r="X99" s="343">
        <v>0</v>
      </c>
      <c r="Y99" s="344">
        <v>900</v>
      </c>
      <c r="Z99" s="341"/>
    </row>
  </sheetData>
  <mergeCells count="4">
    <mergeCell ref="A2:A3"/>
    <mergeCell ref="B1:I1"/>
    <mergeCell ref="J1:Q1"/>
    <mergeCell ref="R1:Y1"/>
  </mergeCells>
  <pageMargins left="0.83" right="0.35" top="0.37" bottom="0.32" header="0.25" footer="0.19"/>
  <pageSetup paperSize="8" scale="42" fitToHeight="0" orientation="landscape" copies="15" r:id="rId1"/>
  <headerFooter alignWithMargins="0">
    <oddFooter>&amp;L&amp;Z&amp;F&amp;R&amp;D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90"/>
  <sheetViews>
    <sheetView workbookViewId="0" xr3:uid="{842E5F09-E766-5B8D-85AF-A39847EA96FD}">
      <selection activeCell="C13" sqref="C13:H16"/>
    </sheetView>
  </sheetViews>
  <sheetFormatPr defaultRowHeight="14.25"/>
  <cols>
    <col min="1" max="1" width="44.7109375" style="60" bestFit="1" customWidth="1"/>
    <col min="2" max="2" width="16.140625" style="63" customWidth="1"/>
    <col min="3" max="12" width="15.140625" style="60" customWidth="1"/>
    <col min="13" max="13" width="12.140625" style="60" customWidth="1"/>
    <col min="14" max="14" width="11.28515625" style="62" customWidth="1"/>
    <col min="15" max="15" width="9.140625" style="61"/>
    <col min="16" max="16384" width="9.140625" style="60"/>
  </cols>
  <sheetData>
    <row r="1" spans="1:14" ht="15">
      <c r="A1" s="359" t="s">
        <v>169</v>
      </c>
      <c r="B1" s="76"/>
      <c r="C1" s="73" t="s">
        <v>170</v>
      </c>
      <c r="D1" s="73" t="s">
        <v>170</v>
      </c>
      <c r="E1" s="73" t="s">
        <v>170</v>
      </c>
      <c r="F1" s="73" t="s">
        <v>170</v>
      </c>
      <c r="G1" s="73" t="s">
        <v>170</v>
      </c>
      <c r="H1" s="73" t="s">
        <v>170</v>
      </c>
      <c r="I1" s="73"/>
      <c r="J1" s="73"/>
      <c r="K1" s="73"/>
      <c r="L1" s="73" t="s">
        <v>62</v>
      </c>
      <c r="M1" s="73" t="s">
        <v>170</v>
      </c>
      <c r="N1" s="72"/>
    </row>
    <row r="2" spans="1:14" ht="15">
      <c r="A2" s="360"/>
      <c r="B2" s="56"/>
      <c r="C2" s="1"/>
      <c r="D2" s="1"/>
      <c r="E2" s="1"/>
      <c r="F2" s="1"/>
      <c r="G2" s="1"/>
      <c r="H2" s="1"/>
      <c r="I2" s="1"/>
      <c r="J2" s="1"/>
      <c r="K2" s="1"/>
      <c r="L2" s="1"/>
      <c r="M2" s="71" t="s">
        <v>64</v>
      </c>
      <c r="N2" s="41"/>
    </row>
    <row r="3" spans="1:14" ht="30">
      <c r="A3" s="69" t="s">
        <v>65</v>
      </c>
      <c r="B3" s="68"/>
      <c r="C3" s="75" t="s">
        <v>171</v>
      </c>
      <c r="D3" s="75" t="s">
        <v>172</v>
      </c>
      <c r="E3" s="75" t="s">
        <v>173</v>
      </c>
      <c r="F3" s="75" t="s">
        <v>174</v>
      </c>
      <c r="G3" s="75" t="s">
        <v>175</v>
      </c>
      <c r="H3" s="75" t="s">
        <v>176</v>
      </c>
      <c r="I3" s="75"/>
      <c r="J3" s="75"/>
      <c r="K3" s="75"/>
      <c r="L3" s="75"/>
      <c r="M3" s="70"/>
      <c r="N3" s="41"/>
    </row>
    <row r="4" spans="1:14" ht="30" customHeight="1">
      <c r="A4" s="69" t="s">
        <v>76</v>
      </c>
      <c r="B4" s="68"/>
      <c r="C4" s="75" t="s">
        <v>177</v>
      </c>
      <c r="D4" s="75"/>
      <c r="E4" s="75"/>
      <c r="F4" s="75" t="s">
        <v>178</v>
      </c>
      <c r="G4" s="75"/>
      <c r="H4" s="75" t="s">
        <v>84</v>
      </c>
      <c r="I4" s="75"/>
      <c r="J4" s="75"/>
      <c r="K4" s="75"/>
      <c r="L4" s="75"/>
      <c r="M4" s="70"/>
      <c r="N4" s="41"/>
    </row>
    <row r="5" spans="1:14" ht="15">
      <c r="A5" s="69" t="s">
        <v>87</v>
      </c>
      <c r="B5" s="68"/>
      <c r="C5" s="74" t="s">
        <v>92</v>
      </c>
      <c r="D5" s="74" t="s">
        <v>92</v>
      </c>
      <c r="E5" s="74" t="s">
        <v>91</v>
      </c>
      <c r="F5" s="74" t="s">
        <v>91</v>
      </c>
      <c r="G5" s="74" t="s">
        <v>91</v>
      </c>
      <c r="H5" s="74" t="s">
        <v>92</v>
      </c>
      <c r="I5" s="74"/>
      <c r="J5" s="74"/>
      <c r="K5" s="74"/>
      <c r="L5" s="74"/>
      <c r="M5" s="67"/>
      <c r="N5" s="41"/>
    </row>
    <row r="6" spans="1:14" ht="15">
      <c r="A6" s="69" t="s">
        <v>102</v>
      </c>
      <c r="B6" s="68"/>
      <c r="C6" s="85">
        <v>42789</v>
      </c>
      <c r="D6" s="85">
        <v>42790</v>
      </c>
      <c r="E6" s="85">
        <v>42790</v>
      </c>
      <c r="F6" s="85">
        <v>42791</v>
      </c>
      <c r="G6" s="85">
        <v>42791</v>
      </c>
      <c r="H6" s="85">
        <v>42791</v>
      </c>
      <c r="I6" s="74"/>
      <c r="J6" s="74"/>
      <c r="K6" s="74"/>
      <c r="L6" s="74"/>
      <c r="M6" s="67"/>
      <c r="N6" s="41"/>
    </row>
    <row r="7" spans="1:14" ht="15">
      <c r="A7" s="2" t="s">
        <v>105</v>
      </c>
      <c r="B7" s="42"/>
      <c r="C7" s="3"/>
      <c r="D7" s="3"/>
      <c r="E7" s="3"/>
      <c r="F7" s="3"/>
      <c r="G7" s="3"/>
      <c r="H7" s="3"/>
      <c r="I7" s="3"/>
      <c r="J7" s="3"/>
      <c r="K7" s="3"/>
      <c r="L7" s="3"/>
      <c r="M7" s="66"/>
      <c r="N7" s="42"/>
    </row>
    <row r="8" spans="1:14">
      <c r="A8" s="4" t="s">
        <v>106</v>
      </c>
      <c r="B8" s="57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43"/>
    </row>
    <row r="9" spans="1:14" ht="15">
      <c r="A9" s="7" t="s">
        <v>107</v>
      </c>
      <c r="B9" s="44"/>
      <c r="C9" s="8">
        <v>200</v>
      </c>
      <c r="D9" s="8">
        <v>200</v>
      </c>
      <c r="E9" s="8">
        <v>100</v>
      </c>
      <c r="F9" s="8">
        <v>200</v>
      </c>
      <c r="G9" s="8">
        <v>252</v>
      </c>
      <c r="H9" s="8">
        <v>100</v>
      </c>
      <c r="I9" s="8"/>
      <c r="J9" s="8"/>
      <c r="K9" s="8"/>
      <c r="L9" s="8"/>
      <c r="M9" s="9"/>
      <c r="N9" s="44"/>
    </row>
    <row r="10" spans="1:14">
      <c r="A10" s="7" t="s">
        <v>108</v>
      </c>
      <c r="B10" s="45"/>
      <c r="C10" s="10">
        <v>3</v>
      </c>
      <c r="D10" s="10">
        <v>3</v>
      </c>
      <c r="E10" s="10">
        <v>5</v>
      </c>
      <c r="F10" s="10">
        <v>3</v>
      </c>
      <c r="G10" s="10">
        <v>5</v>
      </c>
      <c r="H10" s="10">
        <v>2.5</v>
      </c>
      <c r="I10" s="10"/>
      <c r="J10" s="10"/>
      <c r="K10" s="10"/>
      <c r="L10" s="10"/>
      <c r="M10" s="11"/>
      <c r="N10" s="45"/>
    </row>
    <row r="11" spans="1:14" ht="15">
      <c r="A11" s="12" t="s">
        <v>109</v>
      </c>
      <c r="B11" s="18"/>
      <c r="C11" s="13">
        <f t="shared" ref="C11:H11" si="0">C45*C9</f>
        <v>200</v>
      </c>
      <c r="D11" s="13">
        <f t="shared" si="0"/>
        <v>200</v>
      </c>
      <c r="E11" s="13">
        <f t="shared" si="0"/>
        <v>100</v>
      </c>
      <c r="F11" s="13">
        <f t="shared" si="0"/>
        <v>200</v>
      </c>
      <c r="G11" s="13">
        <f t="shared" si="0"/>
        <v>252</v>
      </c>
      <c r="H11" s="13">
        <f t="shared" si="0"/>
        <v>100</v>
      </c>
      <c r="I11" s="13"/>
      <c r="J11" s="13"/>
      <c r="K11" s="13"/>
      <c r="L11" s="13"/>
      <c r="M11" s="9">
        <f>SUM(B11:L11)</f>
        <v>1052</v>
      </c>
      <c r="N11" s="18"/>
    </row>
    <row r="12" spans="1:14">
      <c r="A12" s="12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6"/>
      <c r="N12" s="18"/>
    </row>
    <row r="13" spans="1:14" ht="15">
      <c r="A13" s="29" t="s">
        <v>110</v>
      </c>
      <c r="B13" s="18"/>
      <c r="C13" s="13">
        <f t="shared" ref="C13:H13" si="1">C11*C10</f>
        <v>600</v>
      </c>
      <c r="D13" s="13">
        <f t="shared" si="1"/>
        <v>600</v>
      </c>
      <c r="E13" s="13">
        <f t="shared" si="1"/>
        <v>500</v>
      </c>
      <c r="F13" s="13">
        <f t="shared" si="1"/>
        <v>600</v>
      </c>
      <c r="G13" s="13">
        <f t="shared" si="1"/>
        <v>1260</v>
      </c>
      <c r="H13" s="13">
        <f t="shared" si="1"/>
        <v>250</v>
      </c>
      <c r="I13" s="13"/>
      <c r="J13" s="13"/>
      <c r="K13" s="13"/>
      <c r="L13" s="13"/>
      <c r="M13" s="9">
        <f>SUM(B13:L13)</f>
        <v>3810</v>
      </c>
      <c r="N13" s="18"/>
    </row>
    <row r="14" spans="1:14" ht="15">
      <c r="A14" s="29" t="s">
        <v>111</v>
      </c>
      <c r="B14" s="18"/>
      <c r="C14" s="13">
        <f>C53+C54</f>
        <v>-19.2</v>
      </c>
      <c r="D14" s="13">
        <f t="shared" ref="D14:H14" si="2">D53+D54</f>
        <v>-19.2</v>
      </c>
      <c r="E14" s="13">
        <f t="shared" si="2"/>
        <v>-16</v>
      </c>
      <c r="F14" s="13">
        <f t="shared" si="2"/>
        <v>-19.2</v>
      </c>
      <c r="G14" s="13">
        <f t="shared" si="2"/>
        <v>-40.319999999999993</v>
      </c>
      <c r="H14" s="13">
        <f t="shared" si="2"/>
        <v>-8</v>
      </c>
      <c r="I14" s="13"/>
      <c r="J14" s="13"/>
      <c r="K14" s="13"/>
      <c r="L14" s="13"/>
      <c r="M14" s="9"/>
      <c r="N14" s="18"/>
    </row>
    <row r="15" spans="1:14" ht="15">
      <c r="A15" s="29" t="s">
        <v>112</v>
      </c>
      <c r="B15" s="18"/>
      <c r="C15" s="13">
        <f t="shared" ref="C15:H15" si="3">-C13/6</f>
        <v>-100</v>
      </c>
      <c r="D15" s="13">
        <f t="shared" si="3"/>
        <v>-100</v>
      </c>
      <c r="E15" s="13">
        <f t="shared" si="3"/>
        <v>-83.333333333333329</v>
      </c>
      <c r="F15" s="13">
        <f t="shared" si="3"/>
        <v>-100</v>
      </c>
      <c r="G15" s="13">
        <f t="shared" si="3"/>
        <v>-210</v>
      </c>
      <c r="H15" s="13">
        <f t="shared" si="3"/>
        <v>-41.666666666666664</v>
      </c>
      <c r="I15" s="13"/>
      <c r="J15" s="13"/>
      <c r="K15" s="13"/>
      <c r="L15" s="13"/>
      <c r="M15" s="9">
        <f>SUM(B15:L15)</f>
        <v>-634.99999999999989</v>
      </c>
      <c r="N15" s="18"/>
    </row>
    <row r="16" spans="1:14">
      <c r="A16" s="14" t="s">
        <v>113</v>
      </c>
      <c r="B16" s="58"/>
      <c r="C16" s="15">
        <f>+C13+C14+C15</f>
        <v>480.79999999999995</v>
      </c>
      <c r="D16" s="15">
        <f t="shared" ref="D16:H16" si="4">+D13+D14+D15</f>
        <v>480.79999999999995</v>
      </c>
      <c r="E16" s="15">
        <f t="shared" si="4"/>
        <v>400.66666666666669</v>
      </c>
      <c r="F16" s="15">
        <f t="shared" si="4"/>
        <v>480.79999999999995</v>
      </c>
      <c r="G16" s="15">
        <f t="shared" si="4"/>
        <v>1009.6800000000001</v>
      </c>
      <c r="H16" s="15">
        <f t="shared" si="4"/>
        <v>200.33333333333334</v>
      </c>
      <c r="I16" s="15"/>
      <c r="J16" s="15"/>
      <c r="K16" s="15"/>
      <c r="L16" s="15"/>
      <c r="M16" s="46">
        <f>SUM(M13:M15)</f>
        <v>3175</v>
      </c>
      <c r="N16" s="18"/>
    </row>
    <row r="17" spans="1:14" ht="15">
      <c r="A17" s="17" t="s">
        <v>114</v>
      </c>
      <c r="B17" s="18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9"/>
      <c r="N17" s="18"/>
    </row>
    <row r="18" spans="1:14" ht="15">
      <c r="A18" s="79" t="s">
        <v>115</v>
      </c>
      <c r="B18" s="18"/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13"/>
      <c r="J18" s="13"/>
      <c r="K18" s="13"/>
      <c r="L18" s="13"/>
      <c r="M18" s="9">
        <f t="shared" ref="M18:M25" si="5">SUM(B18:L18)</f>
        <v>0</v>
      </c>
      <c r="N18" s="18"/>
    </row>
    <row r="19" spans="1:14" ht="15">
      <c r="A19" s="79" t="s">
        <v>116</v>
      </c>
      <c r="B19" s="18"/>
      <c r="C19" s="13">
        <f t="shared" ref="C19:H19" si="6">+C56</f>
        <v>-48.080000000000013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6"/>
        <v>0</v>
      </c>
      <c r="H19" s="13">
        <f t="shared" si="6"/>
        <v>0</v>
      </c>
      <c r="I19" s="13"/>
      <c r="J19" s="13"/>
      <c r="K19" s="13"/>
      <c r="L19" s="13"/>
      <c r="M19" s="9">
        <f t="shared" si="5"/>
        <v>-48.080000000000013</v>
      </c>
      <c r="N19" s="18"/>
    </row>
    <row r="20" spans="1:14" ht="15">
      <c r="A20" s="78" t="s">
        <v>117</v>
      </c>
      <c r="B20" s="18"/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13"/>
      <c r="J20" s="13"/>
      <c r="K20" s="13"/>
      <c r="L20" s="13"/>
      <c r="M20" s="9">
        <f t="shared" si="5"/>
        <v>0</v>
      </c>
      <c r="N20" s="18"/>
    </row>
    <row r="21" spans="1:14" ht="15">
      <c r="A21" s="79" t="s">
        <v>118</v>
      </c>
      <c r="B21" s="18"/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13"/>
      <c r="J21" s="13"/>
      <c r="K21" s="13"/>
      <c r="L21" s="13"/>
      <c r="M21" s="9">
        <f t="shared" si="5"/>
        <v>0</v>
      </c>
      <c r="N21" s="18"/>
    </row>
    <row r="22" spans="1:14" ht="15">
      <c r="A22" s="79" t="s">
        <v>119</v>
      </c>
      <c r="B22" s="18"/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13"/>
      <c r="J22" s="13"/>
      <c r="K22" s="13"/>
      <c r="L22" s="13"/>
      <c r="M22" s="9">
        <f t="shared" si="5"/>
        <v>0</v>
      </c>
      <c r="N22" s="18"/>
    </row>
    <row r="23" spans="1:14" ht="15">
      <c r="A23" s="79" t="s">
        <v>120</v>
      </c>
      <c r="B23" s="18"/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13"/>
      <c r="J23" s="13"/>
      <c r="K23" s="13"/>
      <c r="L23" s="13"/>
      <c r="M23" s="9">
        <f t="shared" si="5"/>
        <v>0</v>
      </c>
      <c r="N23" s="18"/>
    </row>
    <row r="24" spans="1:14" ht="15">
      <c r="A24" s="79" t="s">
        <v>122</v>
      </c>
      <c r="B24" s="18"/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13"/>
      <c r="J24" s="13"/>
      <c r="K24" s="13"/>
      <c r="L24" s="13"/>
      <c r="M24" s="9">
        <f t="shared" si="5"/>
        <v>0</v>
      </c>
      <c r="N24" s="18"/>
    </row>
    <row r="25" spans="1:14" ht="15">
      <c r="A25" s="79" t="s">
        <v>123</v>
      </c>
      <c r="B25" s="18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13"/>
      <c r="J25" s="13"/>
      <c r="K25" s="13"/>
      <c r="L25" s="13"/>
      <c r="M25" s="9">
        <f t="shared" si="5"/>
        <v>0</v>
      </c>
      <c r="N25" s="18"/>
    </row>
    <row r="26" spans="1:14" ht="15">
      <c r="A26" s="79"/>
      <c r="B26" s="18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9"/>
      <c r="N26" s="18"/>
    </row>
    <row r="27" spans="1:14" ht="15">
      <c r="A27" s="79" t="s">
        <v>124</v>
      </c>
      <c r="B27" s="18"/>
      <c r="C27" s="13">
        <f t="shared" ref="C27:H27" si="7">+C83</f>
        <v>100</v>
      </c>
      <c r="D27" s="13">
        <f t="shared" si="7"/>
        <v>100</v>
      </c>
      <c r="E27" s="13">
        <f t="shared" si="7"/>
        <v>100</v>
      </c>
      <c r="F27" s="13">
        <f t="shared" si="7"/>
        <v>100</v>
      </c>
      <c r="G27" s="13">
        <f t="shared" si="7"/>
        <v>100</v>
      </c>
      <c r="H27" s="13">
        <f t="shared" si="7"/>
        <v>100</v>
      </c>
      <c r="I27" s="13"/>
      <c r="J27" s="13"/>
      <c r="K27" s="13"/>
      <c r="L27" s="13"/>
      <c r="M27" s="9">
        <f>SUM(B27:L27)</f>
        <v>600</v>
      </c>
      <c r="N27" s="18"/>
    </row>
    <row r="28" spans="1:14" ht="15">
      <c r="A28" s="79" t="s">
        <v>125</v>
      </c>
      <c r="B28" s="18"/>
      <c r="C28" s="13">
        <f t="shared" ref="C28:H28" si="8">+C78</f>
        <v>200</v>
      </c>
      <c r="D28" s="13">
        <f t="shared" si="8"/>
        <v>200</v>
      </c>
      <c r="E28" s="13">
        <f t="shared" si="8"/>
        <v>200</v>
      </c>
      <c r="F28" s="13">
        <f t="shared" si="8"/>
        <v>200</v>
      </c>
      <c r="G28" s="13">
        <f t="shared" si="8"/>
        <v>200</v>
      </c>
      <c r="H28" s="13">
        <f t="shared" si="8"/>
        <v>200</v>
      </c>
      <c r="I28" s="13"/>
      <c r="J28" s="13"/>
      <c r="K28" s="13"/>
      <c r="L28" s="13"/>
      <c r="M28" s="9">
        <f>SUM(B28:L28)</f>
        <v>1200</v>
      </c>
      <c r="N28" s="18"/>
    </row>
    <row r="29" spans="1:14" ht="15">
      <c r="A29" s="79" t="s">
        <v>126</v>
      </c>
      <c r="B29" s="18"/>
      <c r="C29" s="13">
        <f t="shared" ref="C29:H29" si="9">+C69</f>
        <v>154</v>
      </c>
      <c r="D29" s="13">
        <f t="shared" si="9"/>
        <v>154</v>
      </c>
      <c r="E29" s="13">
        <f t="shared" si="9"/>
        <v>154</v>
      </c>
      <c r="F29" s="13">
        <f t="shared" si="9"/>
        <v>154</v>
      </c>
      <c r="G29" s="13">
        <f t="shared" si="9"/>
        <v>154</v>
      </c>
      <c r="H29" s="13">
        <f t="shared" si="9"/>
        <v>154</v>
      </c>
      <c r="I29" s="18"/>
      <c r="J29" s="18"/>
      <c r="K29" s="18"/>
      <c r="L29" s="18"/>
      <c r="M29" s="9">
        <f>SUM(B29:L29)</f>
        <v>924</v>
      </c>
      <c r="N29" s="18"/>
    </row>
    <row r="30" spans="1:14" ht="15">
      <c r="A30" s="79"/>
      <c r="B30" s="18"/>
      <c r="C30" s="13"/>
      <c r="D30" s="13"/>
      <c r="E30" s="13"/>
      <c r="F30" s="13"/>
      <c r="G30" s="13"/>
      <c r="H30" s="13"/>
      <c r="I30" s="18"/>
      <c r="J30" s="18"/>
      <c r="K30" s="18"/>
      <c r="L30" s="18"/>
      <c r="M30" s="9"/>
      <c r="N30" s="18"/>
    </row>
    <row r="31" spans="1:14" ht="15">
      <c r="A31" s="79" t="s">
        <v>127</v>
      </c>
      <c r="B31" s="18"/>
      <c r="C31" s="13">
        <f t="shared" ref="C31:H31" si="10">+C89</f>
        <v>100</v>
      </c>
      <c r="D31" s="13">
        <f t="shared" si="10"/>
        <v>100</v>
      </c>
      <c r="E31" s="13">
        <f t="shared" si="10"/>
        <v>100</v>
      </c>
      <c r="F31" s="13">
        <f t="shared" si="10"/>
        <v>100</v>
      </c>
      <c r="G31" s="13">
        <f t="shared" si="10"/>
        <v>100</v>
      </c>
      <c r="H31" s="13">
        <f t="shared" si="10"/>
        <v>100</v>
      </c>
      <c r="I31" s="18"/>
      <c r="J31" s="18"/>
      <c r="K31" s="18"/>
      <c r="L31" s="18"/>
      <c r="M31" s="9">
        <f t="shared" ref="M31:M37" si="11">SUM(B31:L31)</f>
        <v>600</v>
      </c>
      <c r="N31" s="18"/>
    </row>
    <row r="32" spans="1:14" ht="15">
      <c r="A32" s="79" t="s">
        <v>128</v>
      </c>
      <c r="B32" s="18"/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18"/>
      <c r="J32" s="18"/>
      <c r="K32" s="18"/>
      <c r="L32" s="18"/>
      <c r="M32" s="9">
        <f t="shared" si="11"/>
        <v>0</v>
      </c>
      <c r="N32" s="18"/>
    </row>
    <row r="33" spans="1:14" ht="15">
      <c r="A33" s="79" t="s">
        <v>129</v>
      </c>
      <c r="B33" s="18"/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18"/>
      <c r="J33" s="18"/>
      <c r="K33" s="18"/>
      <c r="L33" s="18"/>
      <c r="M33" s="9">
        <f t="shared" si="11"/>
        <v>0</v>
      </c>
      <c r="N33" s="18"/>
    </row>
    <row r="34" spans="1:14" ht="15">
      <c r="A34" s="79" t="s">
        <v>130</v>
      </c>
      <c r="B34" s="18"/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18"/>
      <c r="J34" s="18"/>
      <c r="K34" s="18"/>
      <c r="L34" s="18"/>
      <c r="M34" s="9">
        <f t="shared" si="11"/>
        <v>0</v>
      </c>
      <c r="N34" s="18"/>
    </row>
    <row r="35" spans="1:14" ht="15">
      <c r="A35" s="79" t="s">
        <v>131</v>
      </c>
      <c r="B35" s="18"/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18"/>
      <c r="J35" s="18"/>
      <c r="K35" s="18"/>
      <c r="L35" s="18"/>
      <c r="M35" s="9">
        <f t="shared" si="11"/>
        <v>0</v>
      </c>
      <c r="N35" s="18"/>
    </row>
    <row r="36" spans="1:14" ht="15">
      <c r="A36" s="79" t="s">
        <v>132</v>
      </c>
      <c r="B36" s="18"/>
      <c r="C36" s="13"/>
      <c r="D36" s="13"/>
      <c r="E36" s="13"/>
      <c r="F36" s="13"/>
      <c r="G36" s="13"/>
      <c r="H36" s="13"/>
      <c r="I36" s="18"/>
      <c r="J36" s="18"/>
      <c r="K36" s="18"/>
      <c r="L36" s="18">
        <v>300</v>
      </c>
      <c r="M36" s="9">
        <f t="shared" si="11"/>
        <v>300</v>
      </c>
      <c r="N36" s="18"/>
    </row>
    <row r="37" spans="1:14" ht="15">
      <c r="A37" s="19" t="s">
        <v>133</v>
      </c>
      <c r="B37" s="18"/>
      <c r="C37" s="13"/>
      <c r="D37" s="13"/>
      <c r="E37" s="13"/>
      <c r="F37" s="13"/>
      <c r="G37" s="13"/>
      <c r="H37" s="13"/>
      <c r="I37" s="18"/>
      <c r="J37" s="18"/>
      <c r="K37" s="18"/>
      <c r="L37" s="18">
        <v>1500</v>
      </c>
      <c r="M37" s="9">
        <f t="shared" si="11"/>
        <v>1500</v>
      </c>
      <c r="N37" s="18"/>
    </row>
    <row r="38" spans="1:14">
      <c r="A38" s="14" t="s">
        <v>134</v>
      </c>
      <c r="B38" s="58"/>
      <c r="C38" s="15">
        <f t="shared" ref="C38:H38" si="12">SUM(C20:C37)</f>
        <v>554</v>
      </c>
      <c r="D38" s="15">
        <f t="shared" si="12"/>
        <v>554</v>
      </c>
      <c r="E38" s="15">
        <f t="shared" si="12"/>
        <v>554</v>
      </c>
      <c r="F38" s="15">
        <f t="shared" si="12"/>
        <v>554</v>
      </c>
      <c r="G38" s="15">
        <f t="shared" si="12"/>
        <v>554</v>
      </c>
      <c r="H38" s="15">
        <f t="shared" si="12"/>
        <v>554</v>
      </c>
      <c r="I38" s="15"/>
      <c r="J38" s="15"/>
      <c r="K38" s="15"/>
      <c r="L38" s="15">
        <f>SUM(L20:L37)</f>
        <v>1800</v>
      </c>
      <c r="M38" s="46">
        <f>SUM(M20:M37)</f>
        <v>5124</v>
      </c>
      <c r="N38" s="18"/>
    </row>
    <row r="39" spans="1:14" ht="15">
      <c r="A39" s="14"/>
      <c r="B39" s="18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20"/>
      <c r="N39" s="18"/>
    </row>
    <row r="40" spans="1:14" s="64" customFormat="1" ht="15">
      <c r="A40" s="65" t="s">
        <v>179</v>
      </c>
      <c r="B40" s="59"/>
      <c r="C40" s="21">
        <f t="shared" ref="C40:H40" si="13">C16-C38</f>
        <v>-73.200000000000045</v>
      </c>
      <c r="D40" s="21">
        <f t="shared" si="13"/>
        <v>-73.200000000000045</v>
      </c>
      <c r="E40" s="21">
        <f t="shared" si="13"/>
        <v>-153.33333333333331</v>
      </c>
      <c r="F40" s="21">
        <f t="shared" si="13"/>
        <v>-73.200000000000045</v>
      </c>
      <c r="G40" s="21">
        <f t="shared" si="13"/>
        <v>455.68000000000006</v>
      </c>
      <c r="H40" s="21">
        <f t="shared" si="13"/>
        <v>-353.66666666666663</v>
      </c>
      <c r="I40" s="21"/>
      <c r="J40" s="21"/>
      <c r="K40" s="21"/>
      <c r="L40" s="21"/>
      <c r="M40" s="16">
        <f>M16-M38</f>
        <v>-1949</v>
      </c>
      <c r="N40" s="47"/>
    </row>
    <row r="41" spans="1:14" s="64" customFormat="1" ht="15">
      <c r="A41" s="86"/>
      <c r="B41" s="47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47"/>
    </row>
    <row r="42" spans="1:14">
      <c r="A42" s="30" t="s">
        <v>136</v>
      </c>
      <c r="B42" s="38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13"/>
      <c r="N42" s="38"/>
    </row>
    <row r="43" spans="1:14">
      <c r="A43" s="53" t="s">
        <v>137</v>
      </c>
      <c r="B43" s="38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13"/>
      <c r="N43" s="38"/>
    </row>
    <row r="44" spans="1:14">
      <c r="A44" s="17"/>
      <c r="B44" s="18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8"/>
    </row>
    <row r="45" spans="1:14">
      <c r="A45" s="23" t="s">
        <v>138</v>
      </c>
      <c r="B45" s="18"/>
      <c r="C45" s="24">
        <v>1</v>
      </c>
      <c r="D45" s="24">
        <v>1</v>
      </c>
      <c r="E45" s="24">
        <v>1</v>
      </c>
      <c r="F45" s="24">
        <v>1</v>
      </c>
      <c r="G45" s="24">
        <v>1</v>
      </c>
      <c r="H45" s="24">
        <v>1</v>
      </c>
      <c r="I45" s="24"/>
      <c r="J45" s="24"/>
      <c r="K45" s="24"/>
      <c r="L45" s="24"/>
      <c r="M45" s="13"/>
      <c r="N45" s="18"/>
    </row>
    <row r="46" spans="1:14">
      <c r="A46" s="25"/>
      <c r="B46" s="18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13"/>
      <c r="N46" s="18"/>
    </row>
    <row r="47" spans="1:14">
      <c r="A47" s="17" t="s">
        <v>139</v>
      </c>
      <c r="B47" s="18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8"/>
    </row>
    <row r="48" spans="1:14">
      <c r="A48" s="23" t="s">
        <v>140</v>
      </c>
      <c r="B48" s="48"/>
      <c r="C48" s="27">
        <v>0.1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/>
      <c r="J48" s="27"/>
      <c r="K48" s="27"/>
      <c r="L48" s="27"/>
      <c r="M48" s="13"/>
      <c r="N48" s="48"/>
    </row>
    <row r="49" spans="1:14">
      <c r="A49" s="14"/>
      <c r="B49" s="18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8"/>
    </row>
    <row r="50" spans="1:14" ht="15">
      <c r="A50" s="28" t="s">
        <v>141</v>
      </c>
      <c r="B50" s="18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8"/>
    </row>
    <row r="51" spans="1:14">
      <c r="A51" s="17" t="s">
        <v>142</v>
      </c>
      <c r="B51" s="18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8"/>
    </row>
    <row r="52" spans="1:14">
      <c r="A52" s="14" t="s">
        <v>143</v>
      </c>
      <c r="B52" s="18"/>
      <c r="C52" s="13">
        <f t="shared" ref="C52:H52" si="14">C13</f>
        <v>600</v>
      </c>
      <c r="D52" s="13">
        <f t="shared" si="14"/>
        <v>600</v>
      </c>
      <c r="E52" s="13">
        <f t="shared" si="14"/>
        <v>500</v>
      </c>
      <c r="F52" s="13">
        <f t="shared" si="14"/>
        <v>600</v>
      </c>
      <c r="G52" s="13">
        <f t="shared" si="14"/>
        <v>1260</v>
      </c>
      <c r="H52" s="13">
        <f t="shared" si="14"/>
        <v>250</v>
      </c>
      <c r="I52" s="13"/>
      <c r="J52" s="13"/>
      <c r="K52" s="13"/>
      <c r="L52" s="13"/>
      <c r="M52" s="13"/>
      <c r="N52" s="18"/>
    </row>
    <row r="53" spans="1:14" ht="15">
      <c r="A53" s="14" t="s">
        <v>144</v>
      </c>
      <c r="B53" s="18"/>
      <c r="C53" s="13">
        <f t="shared" ref="C53:H53" si="15">-C52*0.013</f>
        <v>-7.8</v>
      </c>
      <c r="D53" s="13">
        <f t="shared" si="15"/>
        <v>-7.8</v>
      </c>
      <c r="E53" s="13">
        <f t="shared" si="15"/>
        <v>-6.5</v>
      </c>
      <c r="F53" s="13">
        <f t="shared" si="15"/>
        <v>-7.8</v>
      </c>
      <c r="G53" s="13">
        <f t="shared" si="15"/>
        <v>-16.38</v>
      </c>
      <c r="H53" s="13">
        <f t="shared" si="15"/>
        <v>-3.25</v>
      </c>
      <c r="I53" s="13"/>
      <c r="J53" s="13"/>
      <c r="K53" s="13"/>
      <c r="L53" s="13"/>
      <c r="M53" s="9">
        <f>SUM(B53:L53)</f>
        <v>-49.53</v>
      </c>
      <c r="N53" s="18"/>
    </row>
    <row r="54" spans="1:14" ht="15">
      <c r="A54" s="14" t="s">
        <v>145</v>
      </c>
      <c r="B54" s="18"/>
      <c r="C54" s="13">
        <f t="shared" ref="C54:H54" si="16">-C52*0.019</f>
        <v>-11.4</v>
      </c>
      <c r="D54" s="13">
        <f t="shared" si="16"/>
        <v>-11.4</v>
      </c>
      <c r="E54" s="13">
        <f t="shared" si="16"/>
        <v>-9.5</v>
      </c>
      <c r="F54" s="13">
        <f t="shared" si="16"/>
        <v>-11.4</v>
      </c>
      <c r="G54" s="13">
        <f t="shared" si="16"/>
        <v>-23.939999999999998</v>
      </c>
      <c r="H54" s="13">
        <f t="shared" si="16"/>
        <v>-4.75</v>
      </c>
      <c r="I54" s="13"/>
      <c r="J54" s="13"/>
      <c r="K54" s="13"/>
      <c r="L54" s="13"/>
      <c r="M54" s="9">
        <f>SUM(B54:L54)</f>
        <v>-72.389999999999986</v>
      </c>
      <c r="N54" s="18"/>
    </row>
    <row r="55" spans="1:14">
      <c r="A55" s="14" t="s">
        <v>146</v>
      </c>
      <c r="B55" s="18"/>
      <c r="C55" s="13">
        <f t="shared" ref="C55:H55" si="17">+C52+C53+C54+C15</f>
        <v>480.80000000000007</v>
      </c>
      <c r="D55" s="13">
        <f t="shared" si="17"/>
        <v>480.80000000000007</v>
      </c>
      <c r="E55" s="13">
        <f t="shared" si="17"/>
        <v>400.66666666666669</v>
      </c>
      <c r="F55" s="13">
        <f t="shared" si="17"/>
        <v>480.80000000000007</v>
      </c>
      <c r="G55" s="13">
        <f t="shared" si="17"/>
        <v>1009.6799999999998</v>
      </c>
      <c r="H55" s="13">
        <f t="shared" si="17"/>
        <v>200.33333333333334</v>
      </c>
      <c r="I55" s="13"/>
      <c r="J55" s="13"/>
      <c r="K55" s="13"/>
      <c r="L55" s="13"/>
      <c r="M55" s="13"/>
      <c r="N55" s="18"/>
    </row>
    <row r="56" spans="1:14">
      <c r="A56" s="14" t="s">
        <v>147</v>
      </c>
      <c r="B56" s="18"/>
      <c r="C56" s="13">
        <f t="shared" ref="C56:H56" si="18">-C55*C48</f>
        <v>-48.080000000000013</v>
      </c>
      <c r="D56" s="13">
        <f t="shared" si="18"/>
        <v>0</v>
      </c>
      <c r="E56" s="13">
        <f t="shared" si="18"/>
        <v>0</v>
      </c>
      <c r="F56" s="13">
        <f t="shared" si="18"/>
        <v>0</v>
      </c>
      <c r="G56" s="13">
        <f t="shared" si="18"/>
        <v>0</v>
      </c>
      <c r="H56" s="13">
        <f t="shared" si="18"/>
        <v>0</v>
      </c>
      <c r="I56" s="13"/>
      <c r="J56" s="13"/>
      <c r="K56" s="13"/>
      <c r="L56" s="13"/>
      <c r="M56" s="13"/>
      <c r="N56" s="18"/>
    </row>
    <row r="57" spans="1:14">
      <c r="A57" s="14"/>
      <c r="B57" s="18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8"/>
    </row>
    <row r="58" spans="1:14">
      <c r="A58" s="32" t="s">
        <v>148</v>
      </c>
      <c r="B58" s="49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13"/>
      <c r="N58" s="49"/>
    </row>
    <row r="59" spans="1:14" s="63" customFormat="1">
      <c r="A59" s="34" t="s">
        <v>149</v>
      </c>
      <c r="B59" s="49"/>
      <c r="C59" s="35">
        <v>8</v>
      </c>
      <c r="D59" s="35">
        <v>8</v>
      </c>
      <c r="E59" s="35">
        <v>8</v>
      </c>
      <c r="F59" s="35">
        <v>8</v>
      </c>
      <c r="G59" s="35">
        <v>8</v>
      </c>
      <c r="H59" s="35">
        <v>8</v>
      </c>
      <c r="I59" s="35"/>
      <c r="J59" s="35"/>
      <c r="K59" s="35"/>
      <c r="L59" s="35"/>
      <c r="M59" s="13"/>
      <c r="N59" s="49"/>
    </row>
    <row r="60" spans="1:14" s="63" customFormat="1">
      <c r="A60" s="34" t="s">
        <v>150</v>
      </c>
      <c r="B60" s="49"/>
      <c r="C60" s="81">
        <v>4</v>
      </c>
      <c r="D60" s="81">
        <v>4</v>
      </c>
      <c r="E60" s="81">
        <v>4</v>
      </c>
      <c r="F60" s="81">
        <v>4</v>
      </c>
      <c r="G60" s="81">
        <v>4</v>
      </c>
      <c r="H60" s="81">
        <v>4</v>
      </c>
      <c r="I60" s="35"/>
      <c r="J60" s="35"/>
      <c r="K60" s="35"/>
      <c r="L60" s="35"/>
      <c r="M60" s="13"/>
      <c r="N60" s="49"/>
    </row>
    <row r="61" spans="1:14" s="63" customFormat="1" ht="14.25" customHeight="1">
      <c r="A61" s="36" t="s">
        <v>151</v>
      </c>
      <c r="B61" s="38"/>
      <c r="C61" s="31">
        <v>2</v>
      </c>
      <c r="D61" s="31">
        <v>2</v>
      </c>
      <c r="E61" s="31">
        <v>2</v>
      </c>
      <c r="F61" s="31">
        <v>2</v>
      </c>
      <c r="G61" s="31">
        <v>2</v>
      </c>
      <c r="H61" s="31">
        <v>2</v>
      </c>
      <c r="I61" s="31"/>
      <c r="J61" s="31"/>
      <c r="K61" s="31"/>
      <c r="L61" s="31"/>
      <c r="M61" s="13"/>
      <c r="N61" s="38"/>
    </row>
    <row r="62" spans="1:14" s="63" customFormat="1">
      <c r="A62" s="55" t="s">
        <v>152</v>
      </c>
      <c r="B62" s="49"/>
      <c r="C62" s="49">
        <f t="shared" ref="C62:H62" si="19">+C59*C60*C61</f>
        <v>64</v>
      </c>
      <c r="D62" s="49">
        <f t="shared" si="19"/>
        <v>64</v>
      </c>
      <c r="E62" s="49">
        <f t="shared" si="19"/>
        <v>64</v>
      </c>
      <c r="F62" s="49">
        <f t="shared" si="19"/>
        <v>64</v>
      </c>
      <c r="G62" s="49">
        <f t="shared" si="19"/>
        <v>64</v>
      </c>
      <c r="H62" s="49">
        <f t="shared" si="19"/>
        <v>64</v>
      </c>
      <c r="I62" s="49"/>
      <c r="J62" s="49"/>
      <c r="K62" s="49"/>
      <c r="L62" s="49"/>
      <c r="M62" s="18"/>
      <c r="N62" s="49"/>
    </row>
    <row r="63" spans="1:14" s="63" customFormat="1" ht="15">
      <c r="A63" s="5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13"/>
      <c r="N63" s="38"/>
    </row>
    <row r="64" spans="1:14">
      <c r="A64" s="32" t="s">
        <v>153</v>
      </c>
      <c r="B64" s="49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13"/>
      <c r="N64" s="49"/>
    </row>
    <row r="65" spans="1:14" s="63" customFormat="1">
      <c r="A65" s="34" t="s">
        <v>154</v>
      </c>
      <c r="B65" s="49"/>
      <c r="C65" s="35">
        <v>15</v>
      </c>
      <c r="D65" s="35">
        <v>15</v>
      </c>
      <c r="E65" s="35">
        <v>15</v>
      </c>
      <c r="F65" s="35">
        <v>15</v>
      </c>
      <c r="G65" s="35">
        <v>15</v>
      </c>
      <c r="H65" s="35">
        <v>15</v>
      </c>
      <c r="I65" s="35"/>
      <c r="J65" s="35"/>
      <c r="K65" s="35"/>
      <c r="L65" s="35"/>
      <c r="M65" s="13"/>
      <c r="N65" s="49"/>
    </row>
    <row r="66" spans="1:14" s="63" customFormat="1">
      <c r="A66" s="34" t="s">
        <v>150</v>
      </c>
      <c r="B66" s="49"/>
      <c r="C66" s="81">
        <f t="shared" ref="C66:H66" si="20">+C60+2</f>
        <v>6</v>
      </c>
      <c r="D66" s="81">
        <f t="shared" si="20"/>
        <v>6</v>
      </c>
      <c r="E66" s="81">
        <f t="shared" si="20"/>
        <v>6</v>
      </c>
      <c r="F66" s="81">
        <f t="shared" si="20"/>
        <v>6</v>
      </c>
      <c r="G66" s="81">
        <f t="shared" si="20"/>
        <v>6</v>
      </c>
      <c r="H66" s="81">
        <f t="shared" si="20"/>
        <v>6</v>
      </c>
      <c r="I66" s="35"/>
      <c r="J66" s="35"/>
      <c r="K66" s="35"/>
      <c r="L66" s="35"/>
      <c r="M66" s="13"/>
      <c r="N66" s="49"/>
    </row>
    <row r="67" spans="1:14" s="63" customFormat="1">
      <c r="A67" s="55" t="s">
        <v>155</v>
      </c>
      <c r="B67" s="49"/>
      <c r="C67" s="49">
        <f t="shared" ref="C67:H67" si="21">+C65*C66</f>
        <v>90</v>
      </c>
      <c r="D67" s="49">
        <f t="shared" si="21"/>
        <v>90</v>
      </c>
      <c r="E67" s="49">
        <f t="shared" si="21"/>
        <v>90</v>
      </c>
      <c r="F67" s="49">
        <f t="shared" si="21"/>
        <v>90</v>
      </c>
      <c r="G67" s="49">
        <f t="shared" si="21"/>
        <v>90</v>
      </c>
      <c r="H67" s="49">
        <f t="shared" si="21"/>
        <v>90</v>
      </c>
      <c r="I67" s="49"/>
      <c r="J67" s="49"/>
      <c r="K67" s="49"/>
      <c r="L67" s="49"/>
      <c r="M67" s="18"/>
      <c r="N67" s="49"/>
    </row>
    <row r="68" spans="1:14" s="63" customFormat="1">
      <c r="A68" s="55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18"/>
      <c r="N68" s="49"/>
    </row>
    <row r="69" spans="1:14" s="63" customFormat="1">
      <c r="A69" s="39" t="s">
        <v>156</v>
      </c>
      <c r="B69" s="77"/>
      <c r="C69" s="40">
        <f t="shared" ref="C69:H69" si="22">+C62+C67</f>
        <v>154</v>
      </c>
      <c r="D69" s="40">
        <f t="shared" si="22"/>
        <v>154</v>
      </c>
      <c r="E69" s="40">
        <f t="shared" si="22"/>
        <v>154</v>
      </c>
      <c r="F69" s="40">
        <f t="shared" si="22"/>
        <v>154</v>
      </c>
      <c r="G69" s="40">
        <f t="shared" si="22"/>
        <v>154</v>
      </c>
      <c r="H69" s="40">
        <f t="shared" si="22"/>
        <v>154</v>
      </c>
      <c r="I69" s="40"/>
      <c r="J69" s="40"/>
      <c r="K69" s="40"/>
      <c r="L69" s="40"/>
      <c r="M69" s="13"/>
      <c r="N69" s="38"/>
    </row>
    <row r="70" spans="1:14" s="63" customFormat="1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13"/>
      <c r="N70" s="38"/>
    </row>
    <row r="71" spans="1:14" s="63" customFormat="1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13"/>
      <c r="N71" s="38"/>
    </row>
    <row r="72" spans="1:14">
      <c r="A72" s="32" t="s">
        <v>125</v>
      </c>
      <c r="B72" s="49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13"/>
      <c r="N72" s="49"/>
    </row>
    <row r="73" spans="1:14" s="63" customFormat="1">
      <c r="A73" s="34" t="s">
        <v>149</v>
      </c>
      <c r="B73" s="49"/>
      <c r="C73" s="35">
        <v>10</v>
      </c>
      <c r="D73" s="35">
        <v>10</v>
      </c>
      <c r="E73" s="35">
        <v>10</v>
      </c>
      <c r="F73" s="35">
        <v>10</v>
      </c>
      <c r="G73" s="35">
        <v>10</v>
      </c>
      <c r="H73" s="35">
        <v>10</v>
      </c>
      <c r="I73" s="35"/>
      <c r="J73" s="35"/>
      <c r="K73" s="35"/>
      <c r="L73" s="35"/>
      <c r="M73" s="13"/>
      <c r="N73" s="49"/>
    </row>
    <row r="74" spans="1:14" s="63" customFormat="1">
      <c r="A74" s="34" t="s">
        <v>150</v>
      </c>
      <c r="B74" s="49"/>
      <c r="C74" s="81">
        <v>10</v>
      </c>
      <c r="D74" s="81">
        <v>10</v>
      </c>
      <c r="E74" s="81">
        <v>10</v>
      </c>
      <c r="F74" s="81">
        <v>10</v>
      </c>
      <c r="G74" s="81">
        <v>10</v>
      </c>
      <c r="H74" s="81">
        <v>10</v>
      </c>
      <c r="I74" s="81"/>
      <c r="J74" s="81"/>
      <c r="K74" s="81"/>
      <c r="L74" s="81"/>
      <c r="M74" s="13"/>
      <c r="N74" s="49"/>
    </row>
    <row r="75" spans="1:14" s="63" customFormat="1" ht="14.25" customHeight="1">
      <c r="A75" s="36" t="s">
        <v>151</v>
      </c>
      <c r="B75" s="38"/>
      <c r="C75" s="31">
        <v>2</v>
      </c>
      <c r="D75" s="31">
        <v>2</v>
      </c>
      <c r="E75" s="31">
        <v>2</v>
      </c>
      <c r="F75" s="31">
        <v>2</v>
      </c>
      <c r="G75" s="31">
        <v>2</v>
      </c>
      <c r="H75" s="31">
        <v>2</v>
      </c>
      <c r="I75" s="31"/>
      <c r="J75" s="31"/>
      <c r="K75" s="31"/>
      <c r="L75" s="31"/>
      <c r="M75" s="13"/>
      <c r="N75" s="38"/>
    </row>
    <row r="76" spans="1:14" s="63" customFormat="1">
      <c r="A76" s="55" t="s">
        <v>152</v>
      </c>
      <c r="B76" s="49"/>
      <c r="C76" s="49">
        <f t="shared" ref="C76:H76" si="23">+C73*C74*C75</f>
        <v>200</v>
      </c>
      <c r="D76" s="49">
        <f t="shared" si="23"/>
        <v>200</v>
      </c>
      <c r="E76" s="49">
        <f t="shared" si="23"/>
        <v>200</v>
      </c>
      <c r="F76" s="49">
        <f t="shared" si="23"/>
        <v>200</v>
      </c>
      <c r="G76" s="49">
        <f t="shared" si="23"/>
        <v>200</v>
      </c>
      <c r="H76" s="49">
        <f t="shared" si="23"/>
        <v>200</v>
      </c>
      <c r="I76" s="49"/>
      <c r="J76" s="49"/>
      <c r="K76" s="49"/>
      <c r="L76" s="49"/>
      <c r="M76" s="18"/>
      <c r="N76" s="49"/>
    </row>
    <row r="77" spans="1:14" s="63" customFormat="1" ht="15">
      <c r="A77" s="52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13"/>
      <c r="N77" s="38"/>
    </row>
    <row r="78" spans="1:14" s="63" customFormat="1">
      <c r="A78" s="39" t="s">
        <v>157</v>
      </c>
      <c r="B78" s="77"/>
      <c r="C78" s="40">
        <f t="shared" ref="C78:H78" si="24">+C76</f>
        <v>200</v>
      </c>
      <c r="D78" s="40">
        <f t="shared" si="24"/>
        <v>200</v>
      </c>
      <c r="E78" s="40">
        <f t="shared" si="24"/>
        <v>200</v>
      </c>
      <c r="F78" s="40">
        <f t="shared" si="24"/>
        <v>200</v>
      </c>
      <c r="G78" s="40">
        <f t="shared" si="24"/>
        <v>200</v>
      </c>
      <c r="H78" s="40">
        <f t="shared" si="24"/>
        <v>200</v>
      </c>
      <c r="I78" s="40"/>
      <c r="J78" s="40"/>
      <c r="K78" s="40"/>
      <c r="L78" s="40"/>
      <c r="M78" s="13"/>
      <c r="N78" s="38"/>
    </row>
    <row r="79" spans="1:14" s="63" customFormat="1">
      <c r="A79" s="8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18"/>
      <c r="N79" s="38"/>
    </row>
    <row r="80" spans="1:14" s="63" customFormat="1">
      <c r="A80" s="80" t="s">
        <v>124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18"/>
      <c r="N80" s="38"/>
    </row>
    <row r="81" spans="1:14" s="63" customFormat="1">
      <c r="A81" s="82" t="s">
        <v>158</v>
      </c>
      <c r="B81" s="50"/>
      <c r="C81" s="83">
        <v>0.5</v>
      </c>
      <c r="D81" s="83">
        <v>0.5</v>
      </c>
      <c r="E81" s="83">
        <v>0.5</v>
      </c>
      <c r="F81" s="83">
        <v>0.5</v>
      </c>
      <c r="G81" s="83">
        <v>0.5</v>
      </c>
      <c r="H81" s="83">
        <v>0.5</v>
      </c>
      <c r="I81" s="50"/>
      <c r="J81" s="50"/>
      <c r="K81" s="50"/>
      <c r="L81" s="50"/>
      <c r="M81" s="18"/>
      <c r="N81" s="38"/>
    </row>
    <row r="82" spans="1:14" s="63" customFormat="1">
      <c r="A82" s="82" t="s">
        <v>154</v>
      </c>
      <c r="B82" s="50"/>
      <c r="C82" s="50">
        <v>200</v>
      </c>
      <c r="D82" s="50">
        <v>200</v>
      </c>
      <c r="E82" s="50">
        <v>200</v>
      </c>
      <c r="F82" s="50">
        <v>200</v>
      </c>
      <c r="G82" s="50">
        <v>200</v>
      </c>
      <c r="H82" s="50">
        <v>200</v>
      </c>
      <c r="I82" s="50"/>
      <c r="J82" s="50"/>
      <c r="K82" s="50"/>
      <c r="L82" s="50"/>
      <c r="M82" s="18"/>
      <c r="N82" s="38"/>
    </row>
    <row r="83" spans="1:14" s="63" customFormat="1">
      <c r="A83" s="39" t="s">
        <v>159</v>
      </c>
      <c r="B83" s="77"/>
      <c r="C83" s="40">
        <f t="shared" ref="C83:H83" si="25">+C81*C82</f>
        <v>100</v>
      </c>
      <c r="D83" s="40">
        <f t="shared" si="25"/>
        <v>100</v>
      </c>
      <c r="E83" s="40">
        <f t="shared" si="25"/>
        <v>100</v>
      </c>
      <c r="F83" s="40">
        <f t="shared" si="25"/>
        <v>100</v>
      </c>
      <c r="G83" s="40">
        <f t="shared" si="25"/>
        <v>100</v>
      </c>
      <c r="H83" s="40">
        <f t="shared" si="25"/>
        <v>100</v>
      </c>
      <c r="I83" s="40"/>
      <c r="J83" s="40"/>
      <c r="K83" s="40"/>
      <c r="L83" s="40"/>
      <c r="M83" s="13"/>
      <c r="N83" s="38"/>
    </row>
    <row r="84" spans="1:14" s="63" customFormat="1">
      <c r="A84" s="8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18"/>
      <c r="N84" s="38"/>
    </row>
    <row r="85" spans="1:14" s="63" customFormat="1">
      <c r="A85" s="8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18"/>
      <c r="N85" s="38"/>
    </row>
    <row r="86" spans="1:14" s="63" customFormat="1">
      <c r="A86" s="80" t="s">
        <v>160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18"/>
      <c r="N86" s="38"/>
    </row>
    <row r="87" spans="1:14" s="63" customFormat="1">
      <c r="A87" s="82" t="s">
        <v>158</v>
      </c>
      <c r="B87" s="50"/>
      <c r="C87" s="83">
        <v>0.5</v>
      </c>
      <c r="D87" s="83">
        <v>0.5</v>
      </c>
      <c r="E87" s="83">
        <v>0.5</v>
      </c>
      <c r="F87" s="83">
        <v>0.5</v>
      </c>
      <c r="G87" s="83">
        <v>0.5</v>
      </c>
      <c r="H87" s="83">
        <v>0.5</v>
      </c>
      <c r="I87" s="50"/>
      <c r="J87" s="50"/>
      <c r="K87" s="50"/>
      <c r="L87" s="50"/>
      <c r="M87" s="18"/>
      <c r="N87" s="38"/>
    </row>
    <row r="88" spans="1:14" s="63" customFormat="1">
      <c r="A88" s="82" t="s">
        <v>154</v>
      </c>
      <c r="B88" s="50"/>
      <c r="C88" s="50">
        <v>200</v>
      </c>
      <c r="D88" s="50">
        <v>200</v>
      </c>
      <c r="E88" s="50">
        <v>200</v>
      </c>
      <c r="F88" s="50">
        <v>200</v>
      </c>
      <c r="G88" s="50">
        <v>200</v>
      </c>
      <c r="H88" s="50">
        <v>200</v>
      </c>
      <c r="I88" s="50"/>
      <c r="J88" s="50"/>
      <c r="K88" s="50"/>
      <c r="L88" s="50"/>
      <c r="M88" s="18"/>
      <c r="N88" s="38"/>
    </row>
    <row r="89" spans="1:14" s="63" customFormat="1">
      <c r="A89" s="39" t="s">
        <v>159</v>
      </c>
      <c r="B89" s="77"/>
      <c r="C89" s="40">
        <f t="shared" ref="C89:H89" si="26">+C87*C88</f>
        <v>100</v>
      </c>
      <c r="D89" s="40">
        <f t="shared" si="26"/>
        <v>100</v>
      </c>
      <c r="E89" s="40">
        <f t="shared" si="26"/>
        <v>100</v>
      </c>
      <c r="F89" s="40">
        <f t="shared" si="26"/>
        <v>100</v>
      </c>
      <c r="G89" s="40">
        <f t="shared" si="26"/>
        <v>100</v>
      </c>
      <c r="H89" s="40">
        <f t="shared" si="26"/>
        <v>100</v>
      </c>
      <c r="I89" s="40"/>
      <c r="J89" s="40"/>
      <c r="K89" s="40"/>
      <c r="L89" s="40"/>
      <c r="M89" s="13"/>
      <c r="N89" s="38"/>
    </row>
    <row r="90" spans="1:14" s="63" customFormat="1">
      <c r="A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51"/>
    </row>
  </sheetData>
  <mergeCells count="1">
    <mergeCell ref="A1:A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90"/>
  <sheetViews>
    <sheetView workbookViewId="0" xr3:uid="{51F8DEE0-4D01-5F28-A812-FC0BD7CAC4A5}">
      <selection activeCell="N16" sqref="N16:N56"/>
    </sheetView>
  </sheetViews>
  <sheetFormatPr defaultRowHeight="14.25"/>
  <cols>
    <col min="1" max="1" width="44.7109375" style="60" bestFit="1" customWidth="1"/>
    <col min="2" max="2" width="16.140625" style="63" customWidth="1"/>
    <col min="3" max="12" width="15.140625" style="60" customWidth="1"/>
    <col min="13" max="13" width="12.140625" style="60" customWidth="1"/>
    <col min="14" max="14" width="11.28515625" style="62" customWidth="1"/>
    <col min="15" max="15" width="9.140625" style="61"/>
    <col min="16" max="16384" width="9.140625" style="60"/>
  </cols>
  <sheetData>
    <row r="1" spans="1:14" ht="15">
      <c r="A1" s="359" t="s">
        <v>180</v>
      </c>
      <c r="B1" s="76"/>
      <c r="C1" s="73" t="s">
        <v>170</v>
      </c>
      <c r="D1" s="73" t="s">
        <v>170</v>
      </c>
      <c r="E1" s="73" t="s">
        <v>170</v>
      </c>
      <c r="F1" s="73" t="s">
        <v>170</v>
      </c>
      <c r="G1" s="73" t="s">
        <v>170</v>
      </c>
      <c r="H1" s="73" t="s">
        <v>170</v>
      </c>
      <c r="I1" s="73"/>
      <c r="J1" s="73"/>
      <c r="K1" s="73"/>
      <c r="L1" s="73" t="s">
        <v>62</v>
      </c>
      <c r="M1" s="73" t="s">
        <v>170</v>
      </c>
      <c r="N1" s="72"/>
    </row>
    <row r="2" spans="1:14" ht="15">
      <c r="A2" s="360"/>
      <c r="B2" s="56"/>
      <c r="C2" s="1"/>
      <c r="D2" s="1"/>
      <c r="E2" s="1"/>
      <c r="F2" s="1"/>
      <c r="G2" s="1"/>
      <c r="H2" s="1"/>
      <c r="I2" s="1"/>
      <c r="J2" s="1"/>
      <c r="K2" s="1"/>
      <c r="L2" s="1"/>
      <c r="M2" s="71" t="s">
        <v>64</v>
      </c>
      <c r="N2" s="41"/>
    </row>
    <row r="3" spans="1:14" ht="30">
      <c r="A3" s="69" t="s">
        <v>65</v>
      </c>
      <c r="B3" s="68"/>
      <c r="C3" s="75" t="s">
        <v>171</v>
      </c>
      <c r="D3" s="75" t="s">
        <v>172</v>
      </c>
      <c r="E3" s="75" t="s">
        <v>173</v>
      </c>
      <c r="F3" s="75" t="s">
        <v>174</v>
      </c>
      <c r="G3" s="75" t="s">
        <v>175</v>
      </c>
      <c r="H3" s="75" t="s">
        <v>176</v>
      </c>
      <c r="I3" s="75"/>
      <c r="J3" s="75"/>
      <c r="K3" s="75"/>
      <c r="L3" s="75"/>
      <c r="M3" s="70"/>
      <c r="N3" s="41"/>
    </row>
    <row r="4" spans="1:14" ht="30" customHeight="1">
      <c r="A4" s="69" t="s">
        <v>76</v>
      </c>
      <c r="B4" s="68"/>
      <c r="C4" s="75" t="s">
        <v>177</v>
      </c>
      <c r="D4" s="75"/>
      <c r="E4" s="75"/>
      <c r="F4" s="75" t="s">
        <v>178</v>
      </c>
      <c r="G4" s="75"/>
      <c r="H4" s="75" t="s">
        <v>84</v>
      </c>
      <c r="I4" s="75"/>
      <c r="J4" s="75"/>
      <c r="K4" s="75"/>
      <c r="L4" s="75"/>
      <c r="M4" s="70"/>
      <c r="N4" s="41"/>
    </row>
    <row r="5" spans="1:14" ht="15">
      <c r="A5" s="69" t="s">
        <v>87</v>
      </c>
      <c r="B5" s="68"/>
      <c r="C5" s="74" t="s">
        <v>92</v>
      </c>
      <c r="D5" s="74" t="s">
        <v>92</v>
      </c>
      <c r="E5" s="74" t="s">
        <v>91</v>
      </c>
      <c r="F5" s="74" t="s">
        <v>91</v>
      </c>
      <c r="G5" s="74" t="s">
        <v>91</v>
      </c>
      <c r="H5" s="74" t="s">
        <v>92</v>
      </c>
      <c r="I5" s="74"/>
      <c r="J5" s="74"/>
      <c r="K5" s="74"/>
      <c r="L5" s="74"/>
      <c r="M5" s="67"/>
      <c r="N5" s="41"/>
    </row>
    <row r="6" spans="1:14" ht="15">
      <c r="A6" s="69" t="s">
        <v>102</v>
      </c>
      <c r="B6" s="68"/>
      <c r="C6" s="85">
        <v>42789</v>
      </c>
      <c r="D6" s="85">
        <v>42790</v>
      </c>
      <c r="E6" s="85">
        <v>42790</v>
      </c>
      <c r="F6" s="85">
        <v>42791</v>
      </c>
      <c r="G6" s="85">
        <v>42791</v>
      </c>
      <c r="H6" s="85">
        <v>42791</v>
      </c>
      <c r="I6" s="74"/>
      <c r="J6" s="74"/>
      <c r="K6" s="74"/>
      <c r="L6" s="74"/>
      <c r="M6" s="67"/>
      <c r="N6" s="41"/>
    </row>
    <row r="7" spans="1:14" ht="15">
      <c r="A7" s="2" t="s">
        <v>105</v>
      </c>
      <c r="B7" s="42"/>
      <c r="C7" s="3"/>
      <c r="D7" s="3"/>
      <c r="E7" s="3"/>
      <c r="F7" s="3"/>
      <c r="G7" s="3"/>
      <c r="H7" s="3"/>
      <c r="I7" s="3"/>
      <c r="J7" s="3"/>
      <c r="K7" s="3"/>
      <c r="L7" s="3"/>
      <c r="M7" s="66"/>
      <c r="N7" s="42"/>
    </row>
    <row r="8" spans="1:14">
      <c r="A8" s="4" t="s">
        <v>106</v>
      </c>
      <c r="B8" s="57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43"/>
    </row>
    <row r="9" spans="1:14" ht="15">
      <c r="A9" s="7" t="s">
        <v>107</v>
      </c>
      <c r="B9" s="44"/>
      <c r="C9" s="8">
        <v>200</v>
      </c>
      <c r="D9" s="8">
        <v>200</v>
      </c>
      <c r="E9" s="8">
        <v>100</v>
      </c>
      <c r="F9" s="8">
        <v>200</v>
      </c>
      <c r="G9" s="8">
        <v>252</v>
      </c>
      <c r="H9" s="8">
        <v>100</v>
      </c>
      <c r="I9" s="8"/>
      <c r="J9" s="8"/>
      <c r="K9" s="8"/>
      <c r="L9" s="8"/>
      <c r="M9" s="9"/>
      <c r="N9" s="44"/>
    </row>
    <row r="10" spans="1:14">
      <c r="A10" s="7" t="s">
        <v>108</v>
      </c>
      <c r="B10" s="45"/>
      <c r="C10" s="10">
        <v>3</v>
      </c>
      <c r="D10" s="10">
        <v>3</v>
      </c>
      <c r="E10" s="10">
        <v>5</v>
      </c>
      <c r="F10" s="10">
        <v>3</v>
      </c>
      <c r="G10" s="10">
        <v>5</v>
      </c>
      <c r="H10" s="10">
        <v>2.5</v>
      </c>
      <c r="I10" s="10"/>
      <c r="J10" s="10"/>
      <c r="K10" s="10"/>
      <c r="L10" s="10"/>
      <c r="M10" s="11"/>
      <c r="N10" s="45"/>
    </row>
    <row r="11" spans="1:14" ht="15">
      <c r="A11" s="12" t="s">
        <v>109</v>
      </c>
      <c r="B11" s="18"/>
      <c r="C11" s="13">
        <f t="shared" ref="C11:H11" si="0">C45*C9</f>
        <v>200</v>
      </c>
      <c r="D11" s="13">
        <f t="shared" si="0"/>
        <v>200</v>
      </c>
      <c r="E11" s="13">
        <f t="shared" si="0"/>
        <v>100</v>
      </c>
      <c r="F11" s="13">
        <f t="shared" si="0"/>
        <v>200</v>
      </c>
      <c r="G11" s="13">
        <f t="shared" si="0"/>
        <v>252</v>
      </c>
      <c r="H11" s="13">
        <f t="shared" si="0"/>
        <v>100</v>
      </c>
      <c r="I11" s="13"/>
      <c r="J11" s="13"/>
      <c r="K11" s="13"/>
      <c r="L11" s="13"/>
      <c r="M11" s="9">
        <f>SUM(B11:L11)</f>
        <v>1052</v>
      </c>
      <c r="N11" s="18"/>
    </row>
    <row r="12" spans="1:14">
      <c r="A12" s="12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6"/>
      <c r="N12" s="18"/>
    </row>
    <row r="13" spans="1:14" ht="15">
      <c r="A13" s="29" t="s">
        <v>110</v>
      </c>
      <c r="B13" s="18"/>
      <c r="C13" s="13">
        <f t="shared" ref="C13:H13" si="1">C11*C10</f>
        <v>600</v>
      </c>
      <c r="D13" s="13">
        <f t="shared" si="1"/>
        <v>600</v>
      </c>
      <c r="E13" s="13">
        <f t="shared" si="1"/>
        <v>500</v>
      </c>
      <c r="F13" s="13">
        <f t="shared" si="1"/>
        <v>600</v>
      </c>
      <c r="G13" s="13">
        <f t="shared" si="1"/>
        <v>1260</v>
      </c>
      <c r="H13" s="13">
        <f t="shared" si="1"/>
        <v>250</v>
      </c>
      <c r="I13" s="13"/>
      <c r="J13" s="13"/>
      <c r="K13" s="13"/>
      <c r="L13" s="13"/>
      <c r="M13" s="9">
        <f>SUM(B13:L13)</f>
        <v>3810</v>
      </c>
      <c r="N13" s="18"/>
    </row>
    <row r="14" spans="1:14" ht="15">
      <c r="A14" s="29" t="s">
        <v>111</v>
      </c>
      <c r="B14" s="18"/>
      <c r="C14" s="13">
        <f>C53+C54</f>
        <v>-19.2</v>
      </c>
      <c r="D14" s="13">
        <f t="shared" ref="D14:H14" si="2">D53+D54</f>
        <v>-19.2</v>
      </c>
      <c r="E14" s="13">
        <f t="shared" si="2"/>
        <v>-16</v>
      </c>
      <c r="F14" s="13">
        <f t="shared" si="2"/>
        <v>-19.2</v>
      </c>
      <c r="G14" s="13">
        <f t="shared" si="2"/>
        <v>-40.319999999999993</v>
      </c>
      <c r="H14" s="13">
        <f t="shared" si="2"/>
        <v>-8</v>
      </c>
      <c r="I14" s="13"/>
      <c r="J14" s="13"/>
      <c r="K14" s="13"/>
      <c r="L14" s="13"/>
      <c r="M14" s="9"/>
      <c r="N14" s="18"/>
    </row>
    <row r="15" spans="1:14" ht="15">
      <c r="A15" s="29" t="s">
        <v>112</v>
      </c>
      <c r="B15" s="18"/>
      <c r="C15" s="13">
        <f t="shared" ref="C15:H15" si="3">-C13/6</f>
        <v>-100</v>
      </c>
      <c r="D15" s="13">
        <f t="shared" si="3"/>
        <v>-100</v>
      </c>
      <c r="E15" s="13">
        <f t="shared" si="3"/>
        <v>-83.333333333333329</v>
      </c>
      <c r="F15" s="13">
        <f t="shared" si="3"/>
        <v>-100</v>
      </c>
      <c r="G15" s="13">
        <f t="shared" si="3"/>
        <v>-210</v>
      </c>
      <c r="H15" s="13">
        <f t="shared" si="3"/>
        <v>-41.666666666666664</v>
      </c>
      <c r="I15" s="13"/>
      <c r="J15" s="13"/>
      <c r="K15" s="13"/>
      <c r="L15" s="13"/>
      <c r="M15" s="9">
        <f>SUM(B15:L15)</f>
        <v>-634.99999999999989</v>
      </c>
      <c r="N15" s="18"/>
    </row>
    <row r="16" spans="1:14">
      <c r="A16" s="14" t="s">
        <v>113</v>
      </c>
      <c r="B16" s="58"/>
      <c r="C16" s="15">
        <f>+C13+C14+C15</f>
        <v>480.79999999999995</v>
      </c>
      <c r="D16" s="15">
        <f t="shared" ref="D16:H16" si="4">+D13+D14+D15</f>
        <v>480.79999999999995</v>
      </c>
      <c r="E16" s="15">
        <f t="shared" si="4"/>
        <v>400.66666666666669</v>
      </c>
      <c r="F16" s="15">
        <f t="shared" si="4"/>
        <v>480.79999999999995</v>
      </c>
      <c r="G16" s="15">
        <f t="shared" si="4"/>
        <v>1009.6800000000001</v>
      </c>
      <c r="H16" s="15">
        <f t="shared" si="4"/>
        <v>200.33333333333334</v>
      </c>
      <c r="I16" s="15"/>
      <c r="J16" s="15"/>
      <c r="K16" s="15"/>
      <c r="L16" s="15"/>
      <c r="M16" s="46">
        <f>SUM(M13:M15)</f>
        <v>3175</v>
      </c>
      <c r="N16" s="18"/>
    </row>
    <row r="17" spans="1:14" ht="15">
      <c r="A17" s="17" t="s">
        <v>114</v>
      </c>
      <c r="B17" s="18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9"/>
      <c r="N17" s="18"/>
    </row>
    <row r="18" spans="1:14" ht="15">
      <c r="A18" s="79" t="s">
        <v>115</v>
      </c>
      <c r="B18" s="18"/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13"/>
      <c r="J18" s="13"/>
      <c r="K18" s="13"/>
      <c r="L18" s="13"/>
      <c r="M18" s="9">
        <f t="shared" ref="M18:M25" si="5">SUM(B18:L18)</f>
        <v>0</v>
      </c>
      <c r="N18" s="18"/>
    </row>
    <row r="19" spans="1:14" ht="15">
      <c r="A19" s="79" t="s">
        <v>116</v>
      </c>
      <c r="B19" s="18"/>
      <c r="C19" s="13">
        <f t="shared" ref="C19:H19" si="6">+C56</f>
        <v>-48.080000000000013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6"/>
        <v>0</v>
      </c>
      <c r="H19" s="13">
        <f t="shared" si="6"/>
        <v>0</v>
      </c>
      <c r="I19" s="13"/>
      <c r="J19" s="13"/>
      <c r="K19" s="13"/>
      <c r="L19" s="13"/>
      <c r="M19" s="9">
        <f t="shared" si="5"/>
        <v>-48.080000000000013</v>
      </c>
      <c r="N19" s="18"/>
    </row>
    <row r="20" spans="1:14" ht="15">
      <c r="A20" s="78" t="s">
        <v>117</v>
      </c>
      <c r="B20" s="18"/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13"/>
      <c r="J20" s="13"/>
      <c r="K20" s="13"/>
      <c r="L20" s="13"/>
      <c r="M20" s="9">
        <f t="shared" si="5"/>
        <v>0</v>
      </c>
      <c r="N20" s="18"/>
    </row>
    <row r="21" spans="1:14" ht="15">
      <c r="A21" s="79" t="s">
        <v>118</v>
      </c>
      <c r="B21" s="18"/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13"/>
      <c r="J21" s="13"/>
      <c r="K21" s="13"/>
      <c r="L21" s="13"/>
      <c r="M21" s="9">
        <f t="shared" si="5"/>
        <v>0</v>
      </c>
      <c r="N21" s="18"/>
    </row>
    <row r="22" spans="1:14" ht="15">
      <c r="A22" s="79" t="s">
        <v>119</v>
      </c>
      <c r="B22" s="18"/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13"/>
      <c r="J22" s="13"/>
      <c r="K22" s="13"/>
      <c r="L22" s="13"/>
      <c r="M22" s="9">
        <f t="shared" si="5"/>
        <v>0</v>
      </c>
      <c r="N22" s="18"/>
    </row>
    <row r="23" spans="1:14" ht="15">
      <c r="A23" s="79" t="s">
        <v>120</v>
      </c>
      <c r="B23" s="18"/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13"/>
      <c r="J23" s="13"/>
      <c r="K23" s="13"/>
      <c r="L23" s="13"/>
      <c r="M23" s="9">
        <f t="shared" si="5"/>
        <v>0</v>
      </c>
      <c r="N23" s="18"/>
    </row>
    <row r="24" spans="1:14" ht="15">
      <c r="A24" s="79" t="s">
        <v>122</v>
      </c>
      <c r="B24" s="18"/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13"/>
      <c r="J24" s="13"/>
      <c r="K24" s="13"/>
      <c r="L24" s="13"/>
      <c r="M24" s="9">
        <f t="shared" si="5"/>
        <v>0</v>
      </c>
      <c r="N24" s="18"/>
    </row>
    <row r="25" spans="1:14" ht="15">
      <c r="A25" s="79" t="s">
        <v>123</v>
      </c>
      <c r="B25" s="18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13"/>
      <c r="J25" s="13"/>
      <c r="K25" s="13"/>
      <c r="L25" s="13"/>
      <c r="M25" s="9">
        <f t="shared" si="5"/>
        <v>0</v>
      </c>
      <c r="N25" s="18"/>
    </row>
    <row r="26" spans="1:14" ht="15">
      <c r="A26" s="79"/>
      <c r="B26" s="18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9"/>
      <c r="N26" s="18"/>
    </row>
    <row r="27" spans="1:14" ht="15">
      <c r="A27" s="79" t="s">
        <v>124</v>
      </c>
      <c r="B27" s="18"/>
      <c r="C27" s="13">
        <f t="shared" ref="C27:H27" si="7">+C83</f>
        <v>100</v>
      </c>
      <c r="D27" s="13">
        <f t="shared" si="7"/>
        <v>100</v>
      </c>
      <c r="E27" s="13">
        <f t="shared" si="7"/>
        <v>100</v>
      </c>
      <c r="F27" s="13">
        <f t="shared" si="7"/>
        <v>100</v>
      </c>
      <c r="G27" s="13">
        <f t="shared" si="7"/>
        <v>100</v>
      </c>
      <c r="H27" s="13">
        <f t="shared" si="7"/>
        <v>100</v>
      </c>
      <c r="I27" s="13"/>
      <c r="J27" s="13"/>
      <c r="K27" s="13"/>
      <c r="L27" s="13"/>
      <c r="M27" s="9">
        <f>SUM(B27:L27)</f>
        <v>600</v>
      </c>
      <c r="N27" s="18"/>
    </row>
    <row r="28" spans="1:14" ht="15">
      <c r="A28" s="79" t="s">
        <v>125</v>
      </c>
      <c r="B28" s="18"/>
      <c r="C28" s="13">
        <f t="shared" ref="C28:H28" si="8">+C78</f>
        <v>200</v>
      </c>
      <c r="D28" s="13">
        <f t="shared" si="8"/>
        <v>200</v>
      </c>
      <c r="E28" s="13">
        <f t="shared" si="8"/>
        <v>200</v>
      </c>
      <c r="F28" s="13">
        <f t="shared" si="8"/>
        <v>200</v>
      </c>
      <c r="G28" s="13">
        <f t="shared" si="8"/>
        <v>200</v>
      </c>
      <c r="H28" s="13">
        <f t="shared" si="8"/>
        <v>200</v>
      </c>
      <c r="I28" s="13"/>
      <c r="J28" s="13"/>
      <c r="K28" s="13"/>
      <c r="L28" s="13"/>
      <c r="M28" s="9">
        <f>SUM(B28:L28)</f>
        <v>1200</v>
      </c>
      <c r="N28" s="18"/>
    </row>
    <row r="29" spans="1:14" ht="15">
      <c r="A29" s="79" t="s">
        <v>126</v>
      </c>
      <c r="B29" s="18"/>
      <c r="C29" s="13">
        <f t="shared" ref="C29:H29" si="9">+C69</f>
        <v>154</v>
      </c>
      <c r="D29" s="13">
        <f t="shared" si="9"/>
        <v>154</v>
      </c>
      <c r="E29" s="13">
        <f t="shared" si="9"/>
        <v>154</v>
      </c>
      <c r="F29" s="13">
        <f t="shared" si="9"/>
        <v>154</v>
      </c>
      <c r="G29" s="13">
        <f t="shared" si="9"/>
        <v>154</v>
      </c>
      <c r="H29" s="13">
        <f t="shared" si="9"/>
        <v>154</v>
      </c>
      <c r="I29" s="18"/>
      <c r="J29" s="18"/>
      <c r="K29" s="18"/>
      <c r="L29" s="18"/>
      <c r="M29" s="9">
        <f>SUM(B29:L29)</f>
        <v>924</v>
      </c>
      <c r="N29" s="18"/>
    </row>
    <row r="30" spans="1:14" ht="15">
      <c r="A30" s="79"/>
      <c r="B30" s="18"/>
      <c r="C30" s="13"/>
      <c r="D30" s="13"/>
      <c r="E30" s="13"/>
      <c r="F30" s="13"/>
      <c r="G30" s="13"/>
      <c r="H30" s="13"/>
      <c r="I30" s="18"/>
      <c r="J30" s="18"/>
      <c r="K30" s="18"/>
      <c r="L30" s="18"/>
      <c r="M30" s="9"/>
      <c r="N30" s="18"/>
    </row>
    <row r="31" spans="1:14" ht="15">
      <c r="A31" s="79" t="s">
        <v>127</v>
      </c>
      <c r="B31" s="18"/>
      <c r="C31" s="13">
        <f t="shared" ref="C31:H31" si="10">+C89</f>
        <v>100</v>
      </c>
      <c r="D31" s="13">
        <f t="shared" si="10"/>
        <v>100</v>
      </c>
      <c r="E31" s="13">
        <f t="shared" si="10"/>
        <v>100</v>
      </c>
      <c r="F31" s="13">
        <f t="shared" si="10"/>
        <v>100</v>
      </c>
      <c r="G31" s="13">
        <f t="shared" si="10"/>
        <v>100</v>
      </c>
      <c r="H31" s="13">
        <f t="shared" si="10"/>
        <v>100</v>
      </c>
      <c r="I31" s="18"/>
      <c r="J31" s="18"/>
      <c r="K31" s="18"/>
      <c r="L31" s="18"/>
      <c r="M31" s="9">
        <f t="shared" ref="M31:M37" si="11">SUM(B31:L31)</f>
        <v>600</v>
      </c>
      <c r="N31" s="18"/>
    </row>
    <row r="32" spans="1:14" ht="15">
      <c r="A32" s="79" t="s">
        <v>128</v>
      </c>
      <c r="B32" s="18"/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18"/>
      <c r="J32" s="18"/>
      <c r="K32" s="18"/>
      <c r="L32" s="18"/>
      <c r="M32" s="9">
        <f t="shared" si="11"/>
        <v>0</v>
      </c>
      <c r="N32" s="18"/>
    </row>
    <row r="33" spans="1:14" ht="15">
      <c r="A33" s="79" t="s">
        <v>129</v>
      </c>
      <c r="B33" s="18"/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18"/>
      <c r="J33" s="18"/>
      <c r="K33" s="18"/>
      <c r="L33" s="18"/>
      <c r="M33" s="9">
        <f t="shared" si="11"/>
        <v>0</v>
      </c>
      <c r="N33" s="18"/>
    </row>
    <row r="34" spans="1:14" ht="15">
      <c r="A34" s="79" t="s">
        <v>130</v>
      </c>
      <c r="B34" s="18"/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18"/>
      <c r="J34" s="18"/>
      <c r="K34" s="18"/>
      <c r="L34" s="18"/>
      <c r="M34" s="9">
        <f t="shared" si="11"/>
        <v>0</v>
      </c>
      <c r="N34" s="18"/>
    </row>
    <row r="35" spans="1:14" ht="15">
      <c r="A35" s="79" t="s">
        <v>131</v>
      </c>
      <c r="B35" s="18"/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18"/>
      <c r="J35" s="18"/>
      <c r="K35" s="18"/>
      <c r="L35" s="18"/>
      <c r="M35" s="9">
        <f t="shared" si="11"/>
        <v>0</v>
      </c>
      <c r="N35" s="18"/>
    </row>
    <row r="36" spans="1:14" ht="15">
      <c r="A36" s="79" t="s">
        <v>132</v>
      </c>
      <c r="B36" s="18"/>
      <c r="C36" s="13"/>
      <c r="D36" s="13"/>
      <c r="E36" s="13"/>
      <c r="F36" s="13"/>
      <c r="G36" s="13"/>
      <c r="H36" s="13"/>
      <c r="I36" s="18"/>
      <c r="J36" s="18"/>
      <c r="K36" s="18"/>
      <c r="L36" s="18">
        <v>300</v>
      </c>
      <c r="M36" s="9">
        <f t="shared" si="11"/>
        <v>300</v>
      </c>
      <c r="N36" s="18"/>
    </row>
    <row r="37" spans="1:14" ht="15">
      <c r="A37" s="19" t="s">
        <v>133</v>
      </c>
      <c r="B37" s="18"/>
      <c r="C37" s="13"/>
      <c r="D37" s="13"/>
      <c r="E37" s="13"/>
      <c r="F37" s="13"/>
      <c r="G37" s="13"/>
      <c r="H37" s="13"/>
      <c r="I37" s="18"/>
      <c r="J37" s="18"/>
      <c r="K37" s="18"/>
      <c r="L37" s="18">
        <v>1500</v>
      </c>
      <c r="M37" s="9">
        <f t="shared" si="11"/>
        <v>1500</v>
      </c>
      <c r="N37" s="18"/>
    </row>
    <row r="38" spans="1:14">
      <c r="A38" s="14" t="s">
        <v>134</v>
      </c>
      <c r="B38" s="58"/>
      <c r="C38" s="15">
        <f t="shared" ref="C38:H38" si="12">SUM(C20:C37)</f>
        <v>554</v>
      </c>
      <c r="D38" s="15">
        <f t="shared" si="12"/>
        <v>554</v>
      </c>
      <c r="E38" s="15">
        <f t="shared" si="12"/>
        <v>554</v>
      </c>
      <c r="F38" s="15">
        <f t="shared" si="12"/>
        <v>554</v>
      </c>
      <c r="G38" s="15">
        <f t="shared" si="12"/>
        <v>554</v>
      </c>
      <c r="H38" s="15">
        <f t="shared" si="12"/>
        <v>554</v>
      </c>
      <c r="I38" s="15"/>
      <c r="J38" s="15"/>
      <c r="K38" s="15"/>
      <c r="L38" s="15">
        <f>SUM(L20:L37)</f>
        <v>1800</v>
      </c>
      <c r="M38" s="46">
        <f>SUM(M20:M37)</f>
        <v>5124</v>
      </c>
      <c r="N38" s="18"/>
    </row>
    <row r="39" spans="1:14" ht="15">
      <c r="A39" s="14"/>
      <c r="B39" s="18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20"/>
      <c r="N39" s="18"/>
    </row>
    <row r="40" spans="1:14" s="64" customFormat="1" ht="15">
      <c r="A40" s="65" t="s">
        <v>179</v>
      </c>
      <c r="B40" s="59"/>
      <c r="C40" s="21">
        <f t="shared" ref="C40:H40" si="13">C16-C38</f>
        <v>-73.200000000000045</v>
      </c>
      <c r="D40" s="21">
        <f t="shared" si="13"/>
        <v>-73.200000000000045</v>
      </c>
      <c r="E40" s="21">
        <f t="shared" si="13"/>
        <v>-153.33333333333331</v>
      </c>
      <c r="F40" s="21">
        <f t="shared" si="13"/>
        <v>-73.200000000000045</v>
      </c>
      <c r="G40" s="21">
        <f t="shared" si="13"/>
        <v>455.68000000000006</v>
      </c>
      <c r="H40" s="21">
        <f t="shared" si="13"/>
        <v>-353.66666666666663</v>
      </c>
      <c r="I40" s="21"/>
      <c r="J40" s="21"/>
      <c r="K40" s="21"/>
      <c r="L40" s="21"/>
      <c r="M40" s="16">
        <f>M16-M38</f>
        <v>-1949</v>
      </c>
      <c r="N40" s="47"/>
    </row>
    <row r="41" spans="1:14" s="64" customFormat="1" ht="15">
      <c r="A41" s="86"/>
      <c r="B41" s="47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47"/>
    </row>
    <row r="42" spans="1:14">
      <c r="A42" s="30" t="s">
        <v>136</v>
      </c>
      <c r="B42" s="38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13"/>
      <c r="N42" s="38"/>
    </row>
    <row r="43" spans="1:14">
      <c r="A43" s="53" t="s">
        <v>137</v>
      </c>
      <c r="B43" s="38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13"/>
      <c r="N43" s="38"/>
    </row>
    <row r="44" spans="1:14">
      <c r="A44" s="17"/>
      <c r="B44" s="18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8"/>
    </row>
    <row r="45" spans="1:14">
      <c r="A45" s="23" t="s">
        <v>138</v>
      </c>
      <c r="B45" s="18"/>
      <c r="C45" s="24">
        <v>1</v>
      </c>
      <c r="D45" s="24">
        <v>1</v>
      </c>
      <c r="E45" s="24">
        <v>1</v>
      </c>
      <c r="F45" s="24">
        <v>1</v>
      </c>
      <c r="G45" s="24">
        <v>1</v>
      </c>
      <c r="H45" s="24">
        <v>1</v>
      </c>
      <c r="I45" s="24"/>
      <c r="J45" s="24"/>
      <c r="K45" s="24"/>
      <c r="L45" s="24"/>
      <c r="M45" s="13"/>
      <c r="N45" s="18"/>
    </row>
    <row r="46" spans="1:14">
      <c r="A46" s="25"/>
      <c r="B46" s="18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13"/>
      <c r="N46" s="18"/>
    </row>
    <row r="47" spans="1:14">
      <c r="A47" s="17" t="s">
        <v>139</v>
      </c>
      <c r="B47" s="18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8"/>
    </row>
    <row r="48" spans="1:14">
      <c r="A48" s="23" t="s">
        <v>140</v>
      </c>
      <c r="B48" s="48"/>
      <c r="C48" s="27">
        <v>0.1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/>
      <c r="J48" s="27"/>
      <c r="K48" s="27"/>
      <c r="L48" s="27"/>
      <c r="M48" s="13"/>
      <c r="N48" s="48"/>
    </row>
    <row r="49" spans="1:14">
      <c r="A49" s="14"/>
      <c r="B49" s="18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8"/>
    </row>
    <row r="50" spans="1:14" ht="15">
      <c r="A50" s="28" t="s">
        <v>141</v>
      </c>
      <c r="B50" s="18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8"/>
    </row>
    <row r="51" spans="1:14">
      <c r="A51" s="17" t="s">
        <v>142</v>
      </c>
      <c r="B51" s="18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8"/>
    </row>
    <row r="52" spans="1:14">
      <c r="A52" s="14" t="s">
        <v>143</v>
      </c>
      <c r="B52" s="18"/>
      <c r="C52" s="13">
        <f t="shared" ref="C52:H52" si="14">C13</f>
        <v>600</v>
      </c>
      <c r="D52" s="13">
        <f t="shared" si="14"/>
        <v>600</v>
      </c>
      <c r="E52" s="13">
        <f t="shared" si="14"/>
        <v>500</v>
      </c>
      <c r="F52" s="13">
        <f t="shared" si="14"/>
        <v>600</v>
      </c>
      <c r="G52" s="13">
        <f t="shared" si="14"/>
        <v>1260</v>
      </c>
      <c r="H52" s="13">
        <f t="shared" si="14"/>
        <v>250</v>
      </c>
      <c r="I52" s="13"/>
      <c r="J52" s="13"/>
      <c r="K52" s="13"/>
      <c r="L52" s="13"/>
      <c r="M52" s="13"/>
      <c r="N52" s="18"/>
    </row>
    <row r="53" spans="1:14" ht="15">
      <c r="A53" s="14" t="s">
        <v>144</v>
      </c>
      <c r="B53" s="18"/>
      <c r="C53" s="13">
        <f t="shared" ref="C53:H53" si="15">-C52*0.013</f>
        <v>-7.8</v>
      </c>
      <c r="D53" s="13">
        <f t="shared" si="15"/>
        <v>-7.8</v>
      </c>
      <c r="E53" s="13">
        <f t="shared" si="15"/>
        <v>-6.5</v>
      </c>
      <c r="F53" s="13">
        <f t="shared" si="15"/>
        <v>-7.8</v>
      </c>
      <c r="G53" s="13">
        <f t="shared" si="15"/>
        <v>-16.38</v>
      </c>
      <c r="H53" s="13">
        <f t="shared" si="15"/>
        <v>-3.25</v>
      </c>
      <c r="I53" s="13"/>
      <c r="J53" s="13"/>
      <c r="K53" s="13"/>
      <c r="L53" s="13"/>
      <c r="M53" s="9">
        <f>SUM(B53:L53)</f>
        <v>-49.53</v>
      </c>
      <c r="N53" s="18"/>
    </row>
    <row r="54" spans="1:14" ht="15">
      <c r="A54" s="14" t="s">
        <v>145</v>
      </c>
      <c r="B54" s="18"/>
      <c r="C54" s="13">
        <f t="shared" ref="C54:H54" si="16">-C52*0.019</f>
        <v>-11.4</v>
      </c>
      <c r="D54" s="13">
        <f t="shared" si="16"/>
        <v>-11.4</v>
      </c>
      <c r="E54" s="13">
        <f t="shared" si="16"/>
        <v>-9.5</v>
      </c>
      <c r="F54" s="13">
        <f t="shared" si="16"/>
        <v>-11.4</v>
      </c>
      <c r="G54" s="13">
        <f t="shared" si="16"/>
        <v>-23.939999999999998</v>
      </c>
      <c r="H54" s="13">
        <f t="shared" si="16"/>
        <v>-4.75</v>
      </c>
      <c r="I54" s="13"/>
      <c r="J54" s="13"/>
      <c r="K54" s="13"/>
      <c r="L54" s="13"/>
      <c r="M54" s="9">
        <f>SUM(B54:L54)</f>
        <v>-72.389999999999986</v>
      </c>
      <c r="N54" s="18"/>
    </row>
    <row r="55" spans="1:14">
      <c r="A55" s="14" t="s">
        <v>146</v>
      </c>
      <c r="B55" s="18"/>
      <c r="C55" s="13">
        <f t="shared" ref="C55:H55" si="17">+C52+C53+C54+C15</f>
        <v>480.80000000000007</v>
      </c>
      <c r="D55" s="13">
        <f t="shared" si="17"/>
        <v>480.80000000000007</v>
      </c>
      <c r="E55" s="13">
        <f t="shared" si="17"/>
        <v>400.66666666666669</v>
      </c>
      <c r="F55" s="13">
        <f t="shared" si="17"/>
        <v>480.80000000000007</v>
      </c>
      <c r="G55" s="13">
        <f t="shared" si="17"/>
        <v>1009.6799999999998</v>
      </c>
      <c r="H55" s="13">
        <f t="shared" si="17"/>
        <v>200.33333333333334</v>
      </c>
      <c r="I55" s="13"/>
      <c r="J55" s="13"/>
      <c r="K55" s="13"/>
      <c r="L55" s="13"/>
      <c r="M55" s="13"/>
      <c r="N55" s="18"/>
    </row>
    <row r="56" spans="1:14">
      <c r="A56" s="14" t="s">
        <v>147</v>
      </c>
      <c r="B56" s="18"/>
      <c r="C56" s="13">
        <f t="shared" ref="C56:H56" si="18">-C55*C48</f>
        <v>-48.080000000000013</v>
      </c>
      <c r="D56" s="13">
        <f t="shared" si="18"/>
        <v>0</v>
      </c>
      <c r="E56" s="13">
        <f t="shared" si="18"/>
        <v>0</v>
      </c>
      <c r="F56" s="13">
        <f t="shared" si="18"/>
        <v>0</v>
      </c>
      <c r="G56" s="13">
        <f t="shared" si="18"/>
        <v>0</v>
      </c>
      <c r="H56" s="13">
        <f t="shared" si="18"/>
        <v>0</v>
      </c>
      <c r="I56" s="13"/>
      <c r="J56" s="13"/>
      <c r="K56" s="13"/>
      <c r="L56" s="13"/>
      <c r="M56" s="13"/>
      <c r="N56" s="18"/>
    </row>
    <row r="57" spans="1:14">
      <c r="A57" s="14"/>
      <c r="B57" s="18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8"/>
    </row>
    <row r="58" spans="1:14">
      <c r="A58" s="32" t="s">
        <v>148</v>
      </c>
      <c r="B58" s="49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13"/>
      <c r="N58" s="49"/>
    </row>
    <row r="59" spans="1:14" s="63" customFormat="1">
      <c r="A59" s="34" t="s">
        <v>149</v>
      </c>
      <c r="B59" s="49"/>
      <c r="C59" s="35">
        <v>8</v>
      </c>
      <c r="D59" s="35">
        <v>8</v>
      </c>
      <c r="E59" s="35">
        <v>8</v>
      </c>
      <c r="F59" s="35">
        <v>8</v>
      </c>
      <c r="G59" s="35">
        <v>8</v>
      </c>
      <c r="H59" s="35">
        <v>8</v>
      </c>
      <c r="I59" s="35"/>
      <c r="J59" s="35"/>
      <c r="K59" s="35"/>
      <c r="L59" s="35"/>
      <c r="M59" s="13"/>
      <c r="N59" s="49"/>
    </row>
    <row r="60" spans="1:14" s="63" customFormat="1">
      <c r="A60" s="34" t="s">
        <v>150</v>
      </c>
      <c r="B60" s="49"/>
      <c r="C60" s="81">
        <v>4</v>
      </c>
      <c r="D60" s="81">
        <v>4</v>
      </c>
      <c r="E60" s="81">
        <v>4</v>
      </c>
      <c r="F60" s="81">
        <v>4</v>
      </c>
      <c r="G60" s="81">
        <v>4</v>
      </c>
      <c r="H60" s="81">
        <v>4</v>
      </c>
      <c r="I60" s="35"/>
      <c r="J60" s="35"/>
      <c r="K60" s="35"/>
      <c r="L60" s="35"/>
      <c r="M60" s="13"/>
      <c r="N60" s="49"/>
    </row>
    <row r="61" spans="1:14" s="63" customFormat="1" ht="14.25" customHeight="1">
      <c r="A61" s="36" t="s">
        <v>151</v>
      </c>
      <c r="B61" s="38"/>
      <c r="C61" s="31">
        <v>2</v>
      </c>
      <c r="D61" s="31">
        <v>2</v>
      </c>
      <c r="E61" s="31">
        <v>2</v>
      </c>
      <c r="F61" s="31">
        <v>2</v>
      </c>
      <c r="G61" s="31">
        <v>2</v>
      </c>
      <c r="H61" s="31">
        <v>2</v>
      </c>
      <c r="I61" s="31"/>
      <c r="J61" s="31"/>
      <c r="K61" s="31"/>
      <c r="L61" s="31"/>
      <c r="M61" s="13"/>
      <c r="N61" s="38"/>
    </row>
    <row r="62" spans="1:14" s="63" customFormat="1">
      <c r="A62" s="55" t="s">
        <v>152</v>
      </c>
      <c r="B62" s="49"/>
      <c r="C62" s="49">
        <f t="shared" ref="C62:H62" si="19">+C59*C60*C61</f>
        <v>64</v>
      </c>
      <c r="D62" s="49">
        <f t="shared" si="19"/>
        <v>64</v>
      </c>
      <c r="E62" s="49">
        <f t="shared" si="19"/>
        <v>64</v>
      </c>
      <c r="F62" s="49">
        <f t="shared" si="19"/>
        <v>64</v>
      </c>
      <c r="G62" s="49">
        <f t="shared" si="19"/>
        <v>64</v>
      </c>
      <c r="H62" s="49">
        <f t="shared" si="19"/>
        <v>64</v>
      </c>
      <c r="I62" s="49"/>
      <c r="J62" s="49"/>
      <c r="K62" s="49"/>
      <c r="L62" s="49"/>
      <c r="M62" s="18"/>
      <c r="N62" s="49"/>
    </row>
    <row r="63" spans="1:14" s="63" customFormat="1" ht="15">
      <c r="A63" s="5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13"/>
      <c r="N63" s="38"/>
    </row>
    <row r="64" spans="1:14">
      <c r="A64" s="32" t="s">
        <v>153</v>
      </c>
      <c r="B64" s="49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13"/>
      <c r="N64" s="49"/>
    </row>
    <row r="65" spans="1:14" s="63" customFormat="1">
      <c r="A65" s="34" t="s">
        <v>154</v>
      </c>
      <c r="B65" s="49"/>
      <c r="C65" s="35">
        <v>15</v>
      </c>
      <c r="D65" s="35">
        <v>15</v>
      </c>
      <c r="E65" s="35">
        <v>15</v>
      </c>
      <c r="F65" s="35">
        <v>15</v>
      </c>
      <c r="G65" s="35">
        <v>15</v>
      </c>
      <c r="H65" s="35">
        <v>15</v>
      </c>
      <c r="I65" s="35"/>
      <c r="J65" s="35"/>
      <c r="K65" s="35"/>
      <c r="L65" s="35"/>
      <c r="M65" s="13"/>
      <c r="N65" s="49"/>
    </row>
    <row r="66" spans="1:14" s="63" customFormat="1">
      <c r="A66" s="34" t="s">
        <v>150</v>
      </c>
      <c r="B66" s="49"/>
      <c r="C66" s="81">
        <f t="shared" ref="C66:H66" si="20">+C60+2</f>
        <v>6</v>
      </c>
      <c r="D66" s="81">
        <f t="shared" si="20"/>
        <v>6</v>
      </c>
      <c r="E66" s="81">
        <f t="shared" si="20"/>
        <v>6</v>
      </c>
      <c r="F66" s="81">
        <f t="shared" si="20"/>
        <v>6</v>
      </c>
      <c r="G66" s="81">
        <f t="shared" si="20"/>
        <v>6</v>
      </c>
      <c r="H66" s="81">
        <f t="shared" si="20"/>
        <v>6</v>
      </c>
      <c r="I66" s="35"/>
      <c r="J66" s="35"/>
      <c r="K66" s="35"/>
      <c r="L66" s="35"/>
      <c r="M66" s="13"/>
      <c r="N66" s="49"/>
    </row>
    <row r="67" spans="1:14" s="63" customFormat="1">
      <c r="A67" s="55" t="s">
        <v>155</v>
      </c>
      <c r="B67" s="49"/>
      <c r="C67" s="49">
        <f t="shared" ref="C67:H67" si="21">+C65*C66</f>
        <v>90</v>
      </c>
      <c r="D67" s="49">
        <f t="shared" si="21"/>
        <v>90</v>
      </c>
      <c r="E67" s="49">
        <f t="shared" si="21"/>
        <v>90</v>
      </c>
      <c r="F67" s="49">
        <f t="shared" si="21"/>
        <v>90</v>
      </c>
      <c r="G67" s="49">
        <f t="shared" si="21"/>
        <v>90</v>
      </c>
      <c r="H67" s="49">
        <f t="shared" si="21"/>
        <v>90</v>
      </c>
      <c r="I67" s="49"/>
      <c r="J67" s="49"/>
      <c r="K67" s="49"/>
      <c r="L67" s="49"/>
      <c r="M67" s="18"/>
      <c r="N67" s="49"/>
    </row>
    <row r="68" spans="1:14" s="63" customFormat="1">
      <c r="A68" s="55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18"/>
      <c r="N68" s="49"/>
    </row>
    <row r="69" spans="1:14" s="63" customFormat="1">
      <c r="A69" s="39" t="s">
        <v>156</v>
      </c>
      <c r="B69" s="77"/>
      <c r="C69" s="40">
        <f t="shared" ref="C69:H69" si="22">+C62+C67</f>
        <v>154</v>
      </c>
      <c r="D69" s="40">
        <f t="shared" si="22"/>
        <v>154</v>
      </c>
      <c r="E69" s="40">
        <f t="shared" si="22"/>
        <v>154</v>
      </c>
      <c r="F69" s="40">
        <f t="shared" si="22"/>
        <v>154</v>
      </c>
      <c r="G69" s="40">
        <f t="shared" si="22"/>
        <v>154</v>
      </c>
      <c r="H69" s="40">
        <f t="shared" si="22"/>
        <v>154</v>
      </c>
      <c r="I69" s="40"/>
      <c r="J69" s="40"/>
      <c r="K69" s="40"/>
      <c r="L69" s="40"/>
      <c r="M69" s="13"/>
      <c r="N69" s="38"/>
    </row>
    <row r="70" spans="1:14" s="63" customFormat="1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13"/>
      <c r="N70" s="38"/>
    </row>
    <row r="71" spans="1:14" s="63" customFormat="1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13"/>
      <c r="N71" s="38"/>
    </row>
    <row r="72" spans="1:14">
      <c r="A72" s="32" t="s">
        <v>125</v>
      </c>
      <c r="B72" s="49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13"/>
      <c r="N72" s="49"/>
    </row>
    <row r="73" spans="1:14" s="63" customFormat="1">
      <c r="A73" s="34" t="s">
        <v>149</v>
      </c>
      <c r="B73" s="49"/>
      <c r="C73" s="35">
        <v>10</v>
      </c>
      <c r="D73" s="35">
        <v>10</v>
      </c>
      <c r="E73" s="35">
        <v>10</v>
      </c>
      <c r="F73" s="35">
        <v>10</v>
      </c>
      <c r="G73" s="35">
        <v>10</v>
      </c>
      <c r="H73" s="35">
        <v>10</v>
      </c>
      <c r="I73" s="35"/>
      <c r="J73" s="35"/>
      <c r="K73" s="35"/>
      <c r="L73" s="35"/>
      <c r="M73" s="13"/>
      <c r="N73" s="49"/>
    </row>
    <row r="74" spans="1:14" s="63" customFormat="1">
      <c r="A74" s="34" t="s">
        <v>150</v>
      </c>
      <c r="B74" s="49"/>
      <c r="C74" s="81">
        <v>10</v>
      </c>
      <c r="D74" s="81">
        <v>10</v>
      </c>
      <c r="E74" s="81">
        <v>10</v>
      </c>
      <c r="F74" s="81">
        <v>10</v>
      </c>
      <c r="G74" s="81">
        <v>10</v>
      </c>
      <c r="H74" s="81">
        <v>10</v>
      </c>
      <c r="I74" s="81"/>
      <c r="J74" s="81"/>
      <c r="K74" s="81"/>
      <c r="L74" s="81"/>
      <c r="M74" s="13"/>
      <c r="N74" s="49"/>
    </row>
    <row r="75" spans="1:14" s="63" customFormat="1" ht="14.25" customHeight="1">
      <c r="A75" s="36" t="s">
        <v>151</v>
      </c>
      <c r="B75" s="38"/>
      <c r="C75" s="31">
        <v>2</v>
      </c>
      <c r="D75" s="31">
        <v>2</v>
      </c>
      <c r="E75" s="31">
        <v>2</v>
      </c>
      <c r="F75" s="31">
        <v>2</v>
      </c>
      <c r="G75" s="31">
        <v>2</v>
      </c>
      <c r="H75" s="31">
        <v>2</v>
      </c>
      <c r="I75" s="31"/>
      <c r="J75" s="31"/>
      <c r="K75" s="31"/>
      <c r="L75" s="31"/>
      <c r="M75" s="13"/>
      <c r="N75" s="38"/>
    </row>
    <row r="76" spans="1:14" s="63" customFormat="1">
      <c r="A76" s="55" t="s">
        <v>152</v>
      </c>
      <c r="B76" s="49"/>
      <c r="C76" s="49">
        <f t="shared" ref="C76:H76" si="23">+C73*C74*C75</f>
        <v>200</v>
      </c>
      <c r="D76" s="49">
        <f t="shared" si="23"/>
        <v>200</v>
      </c>
      <c r="E76" s="49">
        <f t="shared" si="23"/>
        <v>200</v>
      </c>
      <c r="F76" s="49">
        <f t="shared" si="23"/>
        <v>200</v>
      </c>
      <c r="G76" s="49">
        <f t="shared" si="23"/>
        <v>200</v>
      </c>
      <c r="H76" s="49">
        <f t="shared" si="23"/>
        <v>200</v>
      </c>
      <c r="I76" s="49"/>
      <c r="J76" s="49"/>
      <c r="K76" s="49"/>
      <c r="L76" s="49"/>
      <c r="M76" s="18"/>
      <c r="N76" s="49"/>
    </row>
    <row r="77" spans="1:14" s="63" customFormat="1" ht="15">
      <c r="A77" s="52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13"/>
      <c r="N77" s="38"/>
    </row>
    <row r="78" spans="1:14" s="63" customFormat="1">
      <c r="A78" s="39" t="s">
        <v>157</v>
      </c>
      <c r="B78" s="77"/>
      <c r="C78" s="40">
        <f t="shared" ref="C78:H78" si="24">+C76</f>
        <v>200</v>
      </c>
      <c r="D78" s="40">
        <f t="shared" si="24"/>
        <v>200</v>
      </c>
      <c r="E78" s="40">
        <f t="shared" si="24"/>
        <v>200</v>
      </c>
      <c r="F78" s="40">
        <f t="shared" si="24"/>
        <v>200</v>
      </c>
      <c r="G78" s="40">
        <f t="shared" si="24"/>
        <v>200</v>
      </c>
      <c r="H78" s="40">
        <f t="shared" si="24"/>
        <v>200</v>
      </c>
      <c r="I78" s="40"/>
      <c r="J78" s="40"/>
      <c r="K78" s="40"/>
      <c r="L78" s="40"/>
      <c r="M78" s="13"/>
      <c r="N78" s="38"/>
    </row>
    <row r="79" spans="1:14" s="63" customFormat="1">
      <c r="A79" s="8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18"/>
      <c r="N79" s="38"/>
    </row>
    <row r="80" spans="1:14" s="63" customFormat="1">
      <c r="A80" s="80" t="s">
        <v>124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18"/>
      <c r="N80" s="38"/>
    </row>
    <row r="81" spans="1:14" s="63" customFormat="1">
      <c r="A81" s="82" t="s">
        <v>158</v>
      </c>
      <c r="B81" s="50"/>
      <c r="C81" s="83">
        <v>0.5</v>
      </c>
      <c r="D81" s="83">
        <v>0.5</v>
      </c>
      <c r="E81" s="83">
        <v>0.5</v>
      </c>
      <c r="F81" s="83">
        <v>0.5</v>
      </c>
      <c r="G81" s="83">
        <v>0.5</v>
      </c>
      <c r="H81" s="83">
        <v>0.5</v>
      </c>
      <c r="I81" s="50"/>
      <c r="J81" s="50"/>
      <c r="K81" s="50"/>
      <c r="L81" s="50"/>
      <c r="M81" s="18"/>
      <c r="N81" s="38"/>
    </row>
    <row r="82" spans="1:14" s="63" customFormat="1">
      <c r="A82" s="82" t="s">
        <v>154</v>
      </c>
      <c r="B82" s="50"/>
      <c r="C82" s="50">
        <v>200</v>
      </c>
      <c r="D82" s="50">
        <v>200</v>
      </c>
      <c r="E82" s="50">
        <v>200</v>
      </c>
      <c r="F82" s="50">
        <v>200</v>
      </c>
      <c r="G82" s="50">
        <v>200</v>
      </c>
      <c r="H82" s="50">
        <v>200</v>
      </c>
      <c r="I82" s="50"/>
      <c r="J82" s="50"/>
      <c r="K82" s="50"/>
      <c r="L82" s="50"/>
      <c r="M82" s="18"/>
      <c r="N82" s="38"/>
    </row>
    <row r="83" spans="1:14" s="63" customFormat="1">
      <c r="A83" s="39" t="s">
        <v>159</v>
      </c>
      <c r="B83" s="77"/>
      <c r="C83" s="40">
        <f t="shared" ref="C83:H83" si="25">+C81*C82</f>
        <v>100</v>
      </c>
      <c r="D83" s="40">
        <f t="shared" si="25"/>
        <v>100</v>
      </c>
      <c r="E83" s="40">
        <f t="shared" si="25"/>
        <v>100</v>
      </c>
      <c r="F83" s="40">
        <f t="shared" si="25"/>
        <v>100</v>
      </c>
      <c r="G83" s="40">
        <f t="shared" si="25"/>
        <v>100</v>
      </c>
      <c r="H83" s="40">
        <f t="shared" si="25"/>
        <v>100</v>
      </c>
      <c r="I83" s="40"/>
      <c r="J83" s="40"/>
      <c r="K83" s="40"/>
      <c r="L83" s="40"/>
      <c r="M83" s="13"/>
      <c r="N83" s="38"/>
    </row>
    <row r="84" spans="1:14" s="63" customFormat="1">
      <c r="A84" s="8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18"/>
      <c r="N84" s="38"/>
    </row>
    <row r="85" spans="1:14" s="63" customFormat="1">
      <c r="A85" s="8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18"/>
      <c r="N85" s="38"/>
    </row>
    <row r="86" spans="1:14" s="63" customFormat="1">
      <c r="A86" s="80" t="s">
        <v>160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18"/>
      <c r="N86" s="38"/>
    </row>
    <row r="87" spans="1:14" s="63" customFormat="1">
      <c r="A87" s="82" t="s">
        <v>158</v>
      </c>
      <c r="B87" s="50"/>
      <c r="C87" s="83">
        <v>0.5</v>
      </c>
      <c r="D87" s="83">
        <v>0.5</v>
      </c>
      <c r="E87" s="83">
        <v>0.5</v>
      </c>
      <c r="F87" s="83">
        <v>0.5</v>
      </c>
      <c r="G87" s="83">
        <v>0.5</v>
      </c>
      <c r="H87" s="83">
        <v>0.5</v>
      </c>
      <c r="I87" s="50"/>
      <c r="J87" s="50"/>
      <c r="K87" s="50"/>
      <c r="L87" s="50"/>
      <c r="M87" s="18"/>
      <c r="N87" s="38"/>
    </row>
    <row r="88" spans="1:14" s="63" customFormat="1">
      <c r="A88" s="82" t="s">
        <v>154</v>
      </c>
      <c r="B88" s="50"/>
      <c r="C88" s="50">
        <v>200</v>
      </c>
      <c r="D88" s="50">
        <v>200</v>
      </c>
      <c r="E88" s="50">
        <v>200</v>
      </c>
      <c r="F88" s="50">
        <v>200</v>
      </c>
      <c r="G88" s="50">
        <v>200</v>
      </c>
      <c r="H88" s="50">
        <v>200</v>
      </c>
      <c r="I88" s="50"/>
      <c r="J88" s="50"/>
      <c r="K88" s="50"/>
      <c r="L88" s="50"/>
      <c r="M88" s="18"/>
      <c r="N88" s="38"/>
    </row>
    <row r="89" spans="1:14" s="63" customFormat="1">
      <c r="A89" s="39" t="s">
        <v>159</v>
      </c>
      <c r="B89" s="77"/>
      <c r="C89" s="40">
        <f t="shared" ref="C89:H89" si="26">+C87*C88</f>
        <v>100</v>
      </c>
      <c r="D89" s="40">
        <f t="shared" si="26"/>
        <v>100</v>
      </c>
      <c r="E89" s="40">
        <f t="shared" si="26"/>
        <v>100</v>
      </c>
      <c r="F89" s="40">
        <f t="shared" si="26"/>
        <v>100</v>
      </c>
      <c r="G89" s="40">
        <f t="shared" si="26"/>
        <v>100</v>
      </c>
      <c r="H89" s="40">
        <f t="shared" si="26"/>
        <v>100</v>
      </c>
      <c r="I89" s="40"/>
      <c r="J89" s="40"/>
      <c r="K89" s="40"/>
      <c r="L89" s="40"/>
      <c r="M89" s="13"/>
      <c r="N89" s="38"/>
    </row>
    <row r="90" spans="1:14" s="63" customFormat="1">
      <c r="A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51"/>
    </row>
  </sheetData>
  <mergeCells count="1">
    <mergeCell ref="A1:A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0"/>
  <sheetViews>
    <sheetView workbookViewId="0" xr3:uid="{F9CF3CF3-643B-5BE6-8B46-32C596A47465}">
      <selection activeCell="J10" sqref="J10"/>
    </sheetView>
  </sheetViews>
  <sheetFormatPr defaultRowHeight="14.25"/>
  <cols>
    <col min="1" max="1" width="44.7109375" style="60" bestFit="1" customWidth="1"/>
    <col min="2" max="2" width="16.140625" style="63" customWidth="1"/>
    <col min="3" max="12" width="15.140625" style="60" customWidth="1"/>
    <col min="13" max="13" width="12.140625" style="60" customWidth="1"/>
    <col min="14" max="14" width="11.28515625" style="62" customWidth="1"/>
    <col min="15" max="15" width="9.140625" style="61"/>
    <col min="16" max="16384" width="9.140625" style="60"/>
  </cols>
  <sheetData>
    <row r="1" spans="1:14" ht="15">
      <c r="A1" s="359" t="s">
        <v>181</v>
      </c>
      <c r="B1" s="76"/>
      <c r="C1" s="73" t="s">
        <v>170</v>
      </c>
      <c r="D1" s="73" t="s">
        <v>170</v>
      </c>
      <c r="E1" s="73" t="s">
        <v>170</v>
      </c>
      <c r="F1" s="73" t="s">
        <v>170</v>
      </c>
      <c r="G1" s="73" t="s">
        <v>170</v>
      </c>
      <c r="H1" s="73" t="s">
        <v>170</v>
      </c>
      <c r="I1" s="73"/>
      <c r="J1" s="73"/>
      <c r="K1" s="73"/>
      <c r="L1" s="73" t="s">
        <v>62</v>
      </c>
      <c r="M1" s="73" t="s">
        <v>170</v>
      </c>
      <c r="N1" s="72"/>
    </row>
    <row r="2" spans="1:14" ht="15">
      <c r="A2" s="360"/>
      <c r="B2" s="56"/>
      <c r="C2" s="1"/>
      <c r="D2" s="1"/>
      <c r="E2" s="1"/>
      <c r="F2" s="1"/>
      <c r="G2" s="1"/>
      <c r="H2" s="1"/>
      <c r="I2" s="1"/>
      <c r="J2" s="1"/>
      <c r="K2" s="1"/>
      <c r="L2" s="1"/>
      <c r="M2" s="71" t="s">
        <v>64</v>
      </c>
      <c r="N2" s="41"/>
    </row>
    <row r="3" spans="1:14" ht="30">
      <c r="A3" s="69" t="s">
        <v>65</v>
      </c>
      <c r="B3" s="68"/>
      <c r="C3" s="75" t="s">
        <v>171</v>
      </c>
      <c r="D3" s="75" t="s">
        <v>172</v>
      </c>
      <c r="E3" s="75" t="s">
        <v>173</v>
      </c>
      <c r="F3" s="75" t="s">
        <v>174</v>
      </c>
      <c r="G3" s="75" t="s">
        <v>175</v>
      </c>
      <c r="H3" s="75" t="s">
        <v>176</v>
      </c>
      <c r="I3" s="75"/>
      <c r="J3" s="75"/>
      <c r="K3" s="75"/>
      <c r="L3" s="75"/>
      <c r="M3" s="70"/>
      <c r="N3" s="41"/>
    </row>
    <row r="4" spans="1:14" ht="30" customHeight="1">
      <c r="A4" s="69" t="s">
        <v>76</v>
      </c>
      <c r="B4" s="68"/>
      <c r="C4" s="75" t="s">
        <v>177</v>
      </c>
      <c r="D4" s="75"/>
      <c r="E4" s="75"/>
      <c r="F4" s="75" t="s">
        <v>178</v>
      </c>
      <c r="G4" s="75"/>
      <c r="H4" s="75" t="s">
        <v>84</v>
      </c>
      <c r="I4" s="75"/>
      <c r="J4" s="75"/>
      <c r="K4" s="75"/>
      <c r="L4" s="75"/>
      <c r="M4" s="70"/>
      <c r="N4" s="41"/>
    </row>
    <row r="5" spans="1:14" ht="15">
      <c r="A5" s="69" t="s">
        <v>87</v>
      </c>
      <c r="B5" s="68"/>
      <c r="C5" s="74" t="s">
        <v>92</v>
      </c>
      <c r="D5" s="74" t="s">
        <v>92</v>
      </c>
      <c r="E5" s="74" t="s">
        <v>91</v>
      </c>
      <c r="F5" s="74" t="s">
        <v>91</v>
      </c>
      <c r="G5" s="74" t="s">
        <v>91</v>
      </c>
      <c r="H5" s="74" t="s">
        <v>92</v>
      </c>
      <c r="I5" s="74"/>
      <c r="J5" s="74"/>
      <c r="K5" s="74"/>
      <c r="L5" s="74"/>
      <c r="M5" s="67"/>
      <c r="N5" s="41"/>
    </row>
    <row r="6" spans="1:14" ht="15">
      <c r="A6" s="69" t="s">
        <v>102</v>
      </c>
      <c r="B6" s="68"/>
      <c r="C6" s="85">
        <v>42789</v>
      </c>
      <c r="D6" s="85">
        <v>42790</v>
      </c>
      <c r="E6" s="85">
        <v>42790</v>
      </c>
      <c r="F6" s="85">
        <v>42791</v>
      </c>
      <c r="G6" s="85">
        <v>42791</v>
      </c>
      <c r="H6" s="85">
        <v>42791</v>
      </c>
      <c r="I6" s="74"/>
      <c r="J6" s="74"/>
      <c r="K6" s="74"/>
      <c r="L6" s="74"/>
      <c r="M6" s="67"/>
      <c r="N6" s="41"/>
    </row>
    <row r="7" spans="1:14" ht="15">
      <c r="A7" s="2" t="s">
        <v>105</v>
      </c>
      <c r="B7" s="42"/>
      <c r="C7" s="3"/>
      <c r="D7" s="3"/>
      <c r="E7" s="3"/>
      <c r="F7" s="3"/>
      <c r="G7" s="3"/>
      <c r="H7" s="3"/>
      <c r="I7" s="3"/>
      <c r="J7" s="3"/>
      <c r="K7" s="3"/>
      <c r="L7" s="3"/>
      <c r="M7" s="66"/>
      <c r="N7" s="42"/>
    </row>
    <row r="8" spans="1:14">
      <c r="A8" s="4" t="s">
        <v>106</v>
      </c>
      <c r="B8" s="57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43"/>
    </row>
    <row r="9" spans="1:14" ht="15">
      <c r="A9" s="7" t="s">
        <v>107</v>
      </c>
      <c r="B9" s="44"/>
      <c r="C9" s="8">
        <v>200</v>
      </c>
      <c r="D9" s="8">
        <v>200</v>
      </c>
      <c r="E9" s="8">
        <v>100</v>
      </c>
      <c r="F9" s="8">
        <v>200</v>
      </c>
      <c r="G9" s="8">
        <v>252</v>
      </c>
      <c r="H9" s="8">
        <v>100</v>
      </c>
      <c r="I9" s="8"/>
      <c r="J9" s="8"/>
      <c r="K9" s="8"/>
      <c r="L9" s="8"/>
      <c r="M9" s="9"/>
      <c r="N9" s="44"/>
    </row>
    <row r="10" spans="1:14">
      <c r="A10" s="7" t="s">
        <v>108</v>
      </c>
      <c r="B10" s="45"/>
      <c r="C10" s="10">
        <v>3</v>
      </c>
      <c r="D10" s="10">
        <v>3</v>
      </c>
      <c r="E10" s="10">
        <v>5</v>
      </c>
      <c r="F10" s="10">
        <v>3</v>
      </c>
      <c r="G10" s="10">
        <v>5</v>
      </c>
      <c r="H10" s="10">
        <v>2.5</v>
      </c>
      <c r="I10" s="10"/>
      <c r="J10" s="10"/>
      <c r="K10" s="10"/>
      <c r="L10" s="10"/>
      <c r="M10" s="11"/>
      <c r="N10" s="45"/>
    </row>
    <row r="11" spans="1:14" ht="15">
      <c r="A11" s="12" t="s">
        <v>109</v>
      </c>
      <c r="B11" s="18"/>
      <c r="C11" s="13">
        <f t="shared" ref="C11:H11" si="0">C45*C9</f>
        <v>200</v>
      </c>
      <c r="D11" s="13">
        <f t="shared" si="0"/>
        <v>200</v>
      </c>
      <c r="E11" s="13">
        <f t="shared" si="0"/>
        <v>100</v>
      </c>
      <c r="F11" s="13">
        <f t="shared" si="0"/>
        <v>200</v>
      </c>
      <c r="G11" s="13">
        <f t="shared" si="0"/>
        <v>252</v>
      </c>
      <c r="H11" s="13">
        <f t="shared" si="0"/>
        <v>100</v>
      </c>
      <c r="I11" s="13"/>
      <c r="J11" s="13"/>
      <c r="K11" s="13"/>
      <c r="L11" s="13"/>
      <c r="M11" s="9">
        <f>SUM(B11:L11)</f>
        <v>1052</v>
      </c>
      <c r="N11" s="18"/>
    </row>
    <row r="12" spans="1:14">
      <c r="A12" s="12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6"/>
      <c r="N12" s="18"/>
    </row>
    <row r="13" spans="1:14" ht="15">
      <c r="A13" s="29" t="s">
        <v>110</v>
      </c>
      <c r="B13" s="18"/>
      <c r="C13" s="13">
        <f t="shared" ref="C13:H13" si="1">C11*C10</f>
        <v>600</v>
      </c>
      <c r="D13" s="13">
        <f t="shared" si="1"/>
        <v>600</v>
      </c>
      <c r="E13" s="13">
        <f t="shared" si="1"/>
        <v>500</v>
      </c>
      <c r="F13" s="13">
        <f t="shared" si="1"/>
        <v>600</v>
      </c>
      <c r="G13" s="13">
        <f t="shared" si="1"/>
        <v>1260</v>
      </c>
      <c r="H13" s="13">
        <f t="shared" si="1"/>
        <v>250</v>
      </c>
      <c r="I13" s="13"/>
      <c r="J13" s="13"/>
      <c r="K13" s="13"/>
      <c r="L13" s="13"/>
      <c r="M13" s="9">
        <f>SUM(B13:L13)</f>
        <v>3810</v>
      </c>
      <c r="N13" s="18"/>
    </row>
    <row r="14" spans="1:14" ht="15">
      <c r="A14" s="29" t="s">
        <v>111</v>
      </c>
      <c r="B14" s="18"/>
      <c r="C14" s="13">
        <f>C53+C54</f>
        <v>-19.2</v>
      </c>
      <c r="D14" s="13">
        <f t="shared" ref="D14:H14" si="2">D53+D54</f>
        <v>-19.2</v>
      </c>
      <c r="E14" s="13">
        <f t="shared" si="2"/>
        <v>-16</v>
      </c>
      <c r="F14" s="13">
        <f t="shared" si="2"/>
        <v>-19.2</v>
      </c>
      <c r="G14" s="13">
        <f t="shared" si="2"/>
        <v>-40.319999999999993</v>
      </c>
      <c r="H14" s="13">
        <f t="shared" si="2"/>
        <v>-8</v>
      </c>
      <c r="I14" s="13"/>
      <c r="J14" s="13"/>
      <c r="K14" s="13"/>
      <c r="L14" s="13"/>
      <c r="M14" s="9"/>
      <c r="N14" s="18"/>
    </row>
    <row r="15" spans="1:14" ht="15">
      <c r="A15" s="29" t="s">
        <v>112</v>
      </c>
      <c r="B15" s="18"/>
      <c r="C15" s="13">
        <f t="shared" ref="C15:H15" si="3">-C13/6</f>
        <v>-100</v>
      </c>
      <c r="D15" s="13">
        <f t="shared" si="3"/>
        <v>-100</v>
      </c>
      <c r="E15" s="13">
        <f t="shared" si="3"/>
        <v>-83.333333333333329</v>
      </c>
      <c r="F15" s="13">
        <f t="shared" si="3"/>
        <v>-100</v>
      </c>
      <c r="G15" s="13">
        <f t="shared" si="3"/>
        <v>-210</v>
      </c>
      <c r="H15" s="13">
        <f t="shared" si="3"/>
        <v>-41.666666666666664</v>
      </c>
      <c r="I15" s="13"/>
      <c r="J15" s="13"/>
      <c r="K15" s="13"/>
      <c r="L15" s="13"/>
      <c r="M15" s="9">
        <f>SUM(B15:L15)</f>
        <v>-634.99999999999989</v>
      </c>
      <c r="N15" s="18"/>
    </row>
    <row r="16" spans="1:14">
      <c r="A16" s="14" t="s">
        <v>113</v>
      </c>
      <c r="B16" s="58"/>
      <c r="C16" s="15">
        <f>+C13+C14+C15</f>
        <v>480.79999999999995</v>
      </c>
      <c r="D16" s="15">
        <f t="shared" ref="D16:H16" si="4">+D13+D14+D15</f>
        <v>480.79999999999995</v>
      </c>
      <c r="E16" s="15">
        <f t="shared" si="4"/>
        <v>400.66666666666669</v>
      </c>
      <c r="F16" s="15">
        <f t="shared" si="4"/>
        <v>480.79999999999995</v>
      </c>
      <c r="G16" s="15">
        <f t="shared" si="4"/>
        <v>1009.6800000000001</v>
      </c>
      <c r="H16" s="15">
        <f t="shared" si="4"/>
        <v>200.33333333333334</v>
      </c>
      <c r="I16" s="15"/>
      <c r="J16" s="15"/>
      <c r="K16" s="15"/>
      <c r="L16" s="15"/>
      <c r="M16" s="46">
        <f>SUM(M13:M15)</f>
        <v>3175</v>
      </c>
      <c r="N16" s="18"/>
    </row>
    <row r="17" spans="1:14" ht="15">
      <c r="A17" s="17" t="s">
        <v>114</v>
      </c>
      <c r="B17" s="18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9"/>
      <c r="N17" s="18"/>
    </row>
    <row r="18" spans="1:14" ht="15">
      <c r="A18" s="79" t="s">
        <v>115</v>
      </c>
      <c r="B18" s="18"/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13"/>
      <c r="J18" s="13"/>
      <c r="K18" s="13"/>
      <c r="L18" s="13"/>
      <c r="M18" s="9">
        <f t="shared" ref="M18:M25" si="5">SUM(B18:L18)</f>
        <v>0</v>
      </c>
      <c r="N18" s="18"/>
    </row>
    <row r="19" spans="1:14" ht="15">
      <c r="A19" s="79" t="s">
        <v>116</v>
      </c>
      <c r="B19" s="18"/>
      <c r="C19" s="13">
        <f t="shared" ref="C19:H19" si="6">+C56</f>
        <v>-48.080000000000013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6"/>
        <v>0</v>
      </c>
      <c r="H19" s="13">
        <f t="shared" si="6"/>
        <v>0</v>
      </c>
      <c r="I19" s="13"/>
      <c r="J19" s="13"/>
      <c r="K19" s="13"/>
      <c r="L19" s="13"/>
      <c r="M19" s="9">
        <f t="shared" si="5"/>
        <v>-48.080000000000013</v>
      </c>
      <c r="N19" s="18"/>
    </row>
    <row r="20" spans="1:14" ht="15">
      <c r="A20" s="78" t="s">
        <v>117</v>
      </c>
      <c r="B20" s="18"/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13"/>
      <c r="J20" s="13"/>
      <c r="K20" s="13"/>
      <c r="L20" s="13"/>
      <c r="M20" s="9">
        <f t="shared" si="5"/>
        <v>0</v>
      </c>
      <c r="N20" s="18"/>
    </row>
    <row r="21" spans="1:14" ht="15">
      <c r="A21" s="79" t="s">
        <v>118</v>
      </c>
      <c r="B21" s="18"/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13"/>
      <c r="J21" s="13"/>
      <c r="K21" s="13"/>
      <c r="L21" s="13"/>
      <c r="M21" s="9">
        <f t="shared" si="5"/>
        <v>0</v>
      </c>
      <c r="N21" s="18"/>
    </row>
    <row r="22" spans="1:14" ht="15">
      <c r="A22" s="79" t="s">
        <v>119</v>
      </c>
      <c r="B22" s="18"/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13"/>
      <c r="J22" s="13"/>
      <c r="K22" s="13"/>
      <c r="L22" s="13"/>
      <c r="M22" s="9">
        <f t="shared" si="5"/>
        <v>0</v>
      </c>
      <c r="N22" s="18"/>
    </row>
    <row r="23" spans="1:14" ht="15">
      <c r="A23" s="79" t="s">
        <v>120</v>
      </c>
      <c r="B23" s="18"/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13"/>
      <c r="J23" s="13"/>
      <c r="K23" s="13"/>
      <c r="L23" s="13"/>
      <c r="M23" s="9">
        <f t="shared" si="5"/>
        <v>0</v>
      </c>
      <c r="N23" s="18"/>
    </row>
    <row r="24" spans="1:14" ht="15">
      <c r="A24" s="79" t="s">
        <v>122</v>
      </c>
      <c r="B24" s="18"/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13"/>
      <c r="J24" s="13"/>
      <c r="K24" s="13"/>
      <c r="L24" s="13"/>
      <c r="M24" s="9">
        <f t="shared" si="5"/>
        <v>0</v>
      </c>
      <c r="N24" s="18"/>
    </row>
    <row r="25" spans="1:14" ht="15">
      <c r="A25" s="79" t="s">
        <v>123</v>
      </c>
      <c r="B25" s="18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13"/>
      <c r="J25" s="13"/>
      <c r="K25" s="13"/>
      <c r="L25" s="13"/>
      <c r="M25" s="9">
        <f t="shared" si="5"/>
        <v>0</v>
      </c>
      <c r="N25" s="18"/>
    </row>
    <row r="26" spans="1:14" ht="15">
      <c r="A26" s="79"/>
      <c r="B26" s="18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9"/>
      <c r="N26" s="18"/>
    </row>
    <row r="27" spans="1:14" ht="15">
      <c r="A27" s="79" t="s">
        <v>124</v>
      </c>
      <c r="B27" s="18"/>
      <c r="C27" s="13">
        <f t="shared" ref="C27:H27" si="7">+C83</f>
        <v>100</v>
      </c>
      <c r="D27" s="13">
        <f t="shared" si="7"/>
        <v>100</v>
      </c>
      <c r="E27" s="13">
        <f t="shared" si="7"/>
        <v>100</v>
      </c>
      <c r="F27" s="13">
        <f t="shared" si="7"/>
        <v>100</v>
      </c>
      <c r="G27" s="13">
        <f t="shared" si="7"/>
        <v>100</v>
      </c>
      <c r="H27" s="13">
        <f t="shared" si="7"/>
        <v>100</v>
      </c>
      <c r="I27" s="13"/>
      <c r="J27" s="13"/>
      <c r="K27" s="13"/>
      <c r="L27" s="13"/>
      <c r="M27" s="9">
        <f>SUM(B27:L27)</f>
        <v>600</v>
      </c>
      <c r="N27" s="18"/>
    </row>
    <row r="28" spans="1:14" ht="15">
      <c r="A28" s="79" t="s">
        <v>125</v>
      </c>
      <c r="B28" s="18"/>
      <c r="C28" s="13">
        <f t="shared" ref="C28:H28" si="8">+C78</f>
        <v>200</v>
      </c>
      <c r="D28" s="13">
        <f t="shared" si="8"/>
        <v>200</v>
      </c>
      <c r="E28" s="13">
        <f t="shared" si="8"/>
        <v>200</v>
      </c>
      <c r="F28" s="13">
        <f t="shared" si="8"/>
        <v>200</v>
      </c>
      <c r="G28" s="13">
        <f t="shared" si="8"/>
        <v>200</v>
      </c>
      <c r="H28" s="13">
        <f t="shared" si="8"/>
        <v>200</v>
      </c>
      <c r="I28" s="13"/>
      <c r="J28" s="13"/>
      <c r="K28" s="13"/>
      <c r="L28" s="13"/>
      <c r="M28" s="9">
        <f>SUM(B28:L28)</f>
        <v>1200</v>
      </c>
      <c r="N28" s="18"/>
    </row>
    <row r="29" spans="1:14" ht="15">
      <c r="A29" s="79" t="s">
        <v>126</v>
      </c>
      <c r="B29" s="18"/>
      <c r="C29" s="13">
        <f t="shared" ref="C29:H29" si="9">+C69</f>
        <v>154</v>
      </c>
      <c r="D29" s="13">
        <f t="shared" si="9"/>
        <v>154</v>
      </c>
      <c r="E29" s="13">
        <f t="shared" si="9"/>
        <v>154</v>
      </c>
      <c r="F29" s="13">
        <f t="shared" si="9"/>
        <v>154</v>
      </c>
      <c r="G29" s="13">
        <f t="shared" si="9"/>
        <v>154</v>
      </c>
      <c r="H29" s="13">
        <f t="shared" si="9"/>
        <v>154</v>
      </c>
      <c r="I29" s="18"/>
      <c r="J29" s="18"/>
      <c r="K29" s="18"/>
      <c r="L29" s="18"/>
      <c r="M29" s="9">
        <f>SUM(B29:L29)</f>
        <v>924</v>
      </c>
      <c r="N29" s="18"/>
    </row>
    <row r="30" spans="1:14" ht="15">
      <c r="A30" s="79"/>
      <c r="B30" s="18"/>
      <c r="C30" s="13"/>
      <c r="D30" s="13"/>
      <c r="E30" s="13"/>
      <c r="F30" s="13"/>
      <c r="G30" s="13"/>
      <c r="H30" s="13"/>
      <c r="I30" s="18"/>
      <c r="J30" s="18"/>
      <c r="K30" s="18"/>
      <c r="L30" s="18"/>
      <c r="M30" s="9"/>
      <c r="N30" s="18"/>
    </row>
    <row r="31" spans="1:14" ht="15">
      <c r="A31" s="79" t="s">
        <v>127</v>
      </c>
      <c r="B31" s="18"/>
      <c r="C31" s="13">
        <f t="shared" ref="C31:H31" si="10">+C89</f>
        <v>100</v>
      </c>
      <c r="D31" s="13">
        <f t="shared" si="10"/>
        <v>100</v>
      </c>
      <c r="E31" s="13">
        <f t="shared" si="10"/>
        <v>100</v>
      </c>
      <c r="F31" s="13">
        <f t="shared" si="10"/>
        <v>100</v>
      </c>
      <c r="G31" s="13">
        <f t="shared" si="10"/>
        <v>100</v>
      </c>
      <c r="H31" s="13">
        <f t="shared" si="10"/>
        <v>100</v>
      </c>
      <c r="I31" s="18"/>
      <c r="J31" s="18"/>
      <c r="K31" s="18"/>
      <c r="L31" s="18"/>
      <c r="M31" s="9">
        <f t="shared" ref="M31:M37" si="11">SUM(B31:L31)</f>
        <v>600</v>
      </c>
      <c r="N31" s="18"/>
    </row>
    <row r="32" spans="1:14" ht="15">
      <c r="A32" s="79" t="s">
        <v>128</v>
      </c>
      <c r="B32" s="18"/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18"/>
      <c r="J32" s="18"/>
      <c r="K32" s="18"/>
      <c r="L32" s="18"/>
      <c r="M32" s="9">
        <f t="shared" si="11"/>
        <v>0</v>
      </c>
      <c r="N32" s="18"/>
    </row>
    <row r="33" spans="1:14" ht="15">
      <c r="A33" s="79" t="s">
        <v>129</v>
      </c>
      <c r="B33" s="18"/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18"/>
      <c r="J33" s="18"/>
      <c r="K33" s="18"/>
      <c r="L33" s="18"/>
      <c r="M33" s="9">
        <f t="shared" si="11"/>
        <v>0</v>
      </c>
      <c r="N33" s="18"/>
    </row>
    <row r="34" spans="1:14" ht="15">
      <c r="A34" s="79" t="s">
        <v>130</v>
      </c>
      <c r="B34" s="18"/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18"/>
      <c r="J34" s="18"/>
      <c r="K34" s="18"/>
      <c r="L34" s="18"/>
      <c r="M34" s="9">
        <f t="shared" si="11"/>
        <v>0</v>
      </c>
      <c r="N34" s="18"/>
    </row>
    <row r="35" spans="1:14" ht="15">
      <c r="A35" s="79" t="s">
        <v>131</v>
      </c>
      <c r="B35" s="18"/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18"/>
      <c r="J35" s="18"/>
      <c r="K35" s="18"/>
      <c r="L35" s="18"/>
      <c r="M35" s="9">
        <f t="shared" si="11"/>
        <v>0</v>
      </c>
      <c r="N35" s="18"/>
    </row>
    <row r="36" spans="1:14" ht="15">
      <c r="A36" s="79" t="s">
        <v>132</v>
      </c>
      <c r="B36" s="18"/>
      <c r="C36" s="13"/>
      <c r="D36" s="13"/>
      <c r="E36" s="13"/>
      <c r="F36" s="13"/>
      <c r="G36" s="13"/>
      <c r="H36" s="13"/>
      <c r="I36" s="18"/>
      <c r="J36" s="18"/>
      <c r="K36" s="18"/>
      <c r="L36" s="18">
        <v>300</v>
      </c>
      <c r="M36" s="9">
        <f t="shared" si="11"/>
        <v>300</v>
      </c>
      <c r="N36" s="18"/>
    </row>
    <row r="37" spans="1:14" ht="15">
      <c r="A37" s="19" t="s">
        <v>133</v>
      </c>
      <c r="B37" s="18"/>
      <c r="C37" s="13"/>
      <c r="D37" s="13"/>
      <c r="E37" s="13"/>
      <c r="F37" s="13"/>
      <c r="G37" s="13"/>
      <c r="H37" s="13"/>
      <c r="I37" s="18"/>
      <c r="J37" s="18"/>
      <c r="K37" s="18"/>
      <c r="L37" s="18">
        <v>1500</v>
      </c>
      <c r="M37" s="9">
        <f t="shared" si="11"/>
        <v>1500</v>
      </c>
      <c r="N37" s="18"/>
    </row>
    <row r="38" spans="1:14">
      <c r="A38" s="14" t="s">
        <v>134</v>
      </c>
      <c r="B38" s="58"/>
      <c r="C38" s="15">
        <f t="shared" ref="C38:H38" si="12">SUM(C20:C37)</f>
        <v>554</v>
      </c>
      <c r="D38" s="15">
        <f t="shared" si="12"/>
        <v>554</v>
      </c>
      <c r="E38" s="15">
        <f t="shared" si="12"/>
        <v>554</v>
      </c>
      <c r="F38" s="15">
        <f t="shared" si="12"/>
        <v>554</v>
      </c>
      <c r="G38" s="15">
        <f t="shared" si="12"/>
        <v>554</v>
      </c>
      <c r="H38" s="15">
        <f t="shared" si="12"/>
        <v>554</v>
      </c>
      <c r="I38" s="15"/>
      <c r="J38" s="15"/>
      <c r="K38" s="15"/>
      <c r="L38" s="15">
        <f>SUM(L20:L37)</f>
        <v>1800</v>
      </c>
      <c r="M38" s="46">
        <f>SUM(M20:M37)</f>
        <v>5124</v>
      </c>
      <c r="N38" s="18"/>
    </row>
    <row r="39" spans="1:14" ht="15">
      <c r="A39" s="14"/>
      <c r="B39" s="18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20"/>
      <c r="N39" s="18"/>
    </row>
    <row r="40" spans="1:14" s="64" customFormat="1" ht="15">
      <c r="A40" s="65" t="s">
        <v>179</v>
      </c>
      <c r="B40" s="59"/>
      <c r="C40" s="21">
        <f t="shared" ref="C40:H40" si="13">C16-C38</f>
        <v>-73.200000000000045</v>
      </c>
      <c r="D40" s="21">
        <f t="shared" si="13"/>
        <v>-73.200000000000045</v>
      </c>
      <c r="E40" s="21">
        <f t="shared" si="13"/>
        <v>-153.33333333333331</v>
      </c>
      <c r="F40" s="21">
        <f t="shared" si="13"/>
        <v>-73.200000000000045</v>
      </c>
      <c r="G40" s="21">
        <f t="shared" si="13"/>
        <v>455.68000000000006</v>
      </c>
      <c r="H40" s="21">
        <f t="shared" si="13"/>
        <v>-353.66666666666663</v>
      </c>
      <c r="I40" s="21"/>
      <c r="J40" s="21"/>
      <c r="K40" s="21"/>
      <c r="L40" s="21"/>
      <c r="M40" s="16">
        <f>M16-M38</f>
        <v>-1949</v>
      </c>
      <c r="N40" s="47"/>
    </row>
    <row r="41" spans="1:14" s="64" customFormat="1" ht="15">
      <c r="A41" s="86"/>
      <c r="B41" s="47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47"/>
    </row>
    <row r="42" spans="1:14">
      <c r="A42" s="30" t="s">
        <v>136</v>
      </c>
      <c r="B42" s="38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13"/>
      <c r="N42" s="38"/>
    </row>
    <row r="43" spans="1:14">
      <c r="A43" s="53" t="s">
        <v>137</v>
      </c>
      <c r="B43" s="38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13"/>
      <c r="N43" s="38"/>
    </row>
    <row r="44" spans="1:14">
      <c r="A44" s="17"/>
      <c r="B44" s="18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8"/>
    </row>
    <row r="45" spans="1:14">
      <c r="A45" s="23" t="s">
        <v>138</v>
      </c>
      <c r="B45" s="18"/>
      <c r="C45" s="24">
        <v>1</v>
      </c>
      <c r="D45" s="24">
        <v>1</v>
      </c>
      <c r="E45" s="24">
        <v>1</v>
      </c>
      <c r="F45" s="24">
        <v>1</v>
      </c>
      <c r="G45" s="24">
        <v>1</v>
      </c>
      <c r="H45" s="24">
        <v>1</v>
      </c>
      <c r="I45" s="24"/>
      <c r="J45" s="24"/>
      <c r="K45" s="24"/>
      <c r="L45" s="24"/>
      <c r="M45" s="13"/>
      <c r="N45" s="18"/>
    </row>
    <row r="46" spans="1:14">
      <c r="A46" s="25"/>
      <c r="B46" s="18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13"/>
      <c r="N46" s="18"/>
    </row>
    <row r="47" spans="1:14">
      <c r="A47" s="17" t="s">
        <v>139</v>
      </c>
      <c r="B47" s="18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8"/>
    </row>
    <row r="48" spans="1:14">
      <c r="A48" s="23" t="s">
        <v>140</v>
      </c>
      <c r="B48" s="48"/>
      <c r="C48" s="27">
        <v>0.1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/>
      <c r="J48" s="27"/>
      <c r="K48" s="27"/>
      <c r="L48" s="27"/>
      <c r="M48" s="13"/>
      <c r="N48" s="48"/>
    </row>
    <row r="49" spans="1:14">
      <c r="A49" s="14"/>
      <c r="B49" s="18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8"/>
    </row>
    <row r="50" spans="1:14" ht="15">
      <c r="A50" s="28" t="s">
        <v>141</v>
      </c>
      <c r="B50" s="18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8"/>
    </row>
    <row r="51" spans="1:14">
      <c r="A51" s="17" t="s">
        <v>142</v>
      </c>
      <c r="B51" s="18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8"/>
    </row>
    <row r="52" spans="1:14">
      <c r="A52" s="14" t="s">
        <v>143</v>
      </c>
      <c r="B52" s="18"/>
      <c r="C52" s="13">
        <f t="shared" ref="C52:H52" si="14">C13</f>
        <v>600</v>
      </c>
      <c r="D52" s="13">
        <f t="shared" si="14"/>
        <v>600</v>
      </c>
      <c r="E52" s="13">
        <f t="shared" si="14"/>
        <v>500</v>
      </c>
      <c r="F52" s="13">
        <f t="shared" si="14"/>
        <v>600</v>
      </c>
      <c r="G52" s="13">
        <f t="shared" si="14"/>
        <v>1260</v>
      </c>
      <c r="H52" s="13">
        <f t="shared" si="14"/>
        <v>250</v>
      </c>
      <c r="I52" s="13"/>
      <c r="J52" s="13"/>
      <c r="K52" s="13"/>
      <c r="L52" s="13"/>
      <c r="M52" s="13"/>
      <c r="N52" s="18"/>
    </row>
    <row r="53" spans="1:14" ht="15">
      <c r="A53" s="14" t="s">
        <v>144</v>
      </c>
      <c r="B53" s="18"/>
      <c r="C53" s="13">
        <f t="shared" ref="C53:H53" si="15">-C52*0.013</f>
        <v>-7.8</v>
      </c>
      <c r="D53" s="13">
        <f t="shared" si="15"/>
        <v>-7.8</v>
      </c>
      <c r="E53" s="13">
        <f t="shared" si="15"/>
        <v>-6.5</v>
      </c>
      <c r="F53" s="13">
        <f t="shared" si="15"/>
        <v>-7.8</v>
      </c>
      <c r="G53" s="13">
        <f t="shared" si="15"/>
        <v>-16.38</v>
      </c>
      <c r="H53" s="13">
        <f t="shared" si="15"/>
        <v>-3.25</v>
      </c>
      <c r="I53" s="13"/>
      <c r="J53" s="13"/>
      <c r="K53" s="13"/>
      <c r="L53" s="13"/>
      <c r="M53" s="9">
        <f>SUM(B53:L53)</f>
        <v>-49.53</v>
      </c>
      <c r="N53" s="18"/>
    </row>
    <row r="54" spans="1:14" ht="15">
      <c r="A54" s="14" t="s">
        <v>145</v>
      </c>
      <c r="B54" s="18"/>
      <c r="C54" s="13">
        <f t="shared" ref="C54:H54" si="16">-C52*0.019</f>
        <v>-11.4</v>
      </c>
      <c r="D54" s="13">
        <f t="shared" si="16"/>
        <v>-11.4</v>
      </c>
      <c r="E54" s="13">
        <f t="shared" si="16"/>
        <v>-9.5</v>
      </c>
      <c r="F54" s="13">
        <f t="shared" si="16"/>
        <v>-11.4</v>
      </c>
      <c r="G54" s="13">
        <f t="shared" si="16"/>
        <v>-23.939999999999998</v>
      </c>
      <c r="H54" s="13">
        <f t="shared" si="16"/>
        <v>-4.75</v>
      </c>
      <c r="I54" s="13"/>
      <c r="J54" s="13"/>
      <c r="K54" s="13"/>
      <c r="L54" s="13"/>
      <c r="M54" s="9">
        <f>SUM(B54:L54)</f>
        <v>-72.389999999999986</v>
      </c>
      <c r="N54" s="18"/>
    </row>
    <row r="55" spans="1:14">
      <c r="A55" s="14" t="s">
        <v>146</v>
      </c>
      <c r="B55" s="18"/>
      <c r="C55" s="13">
        <f t="shared" ref="C55:H55" si="17">+C52+C53+C54+C15</f>
        <v>480.80000000000007</v>
      </c>
      <c r="D55" s="13">
        <f t="shared" si="17"/>
        <v>480.80000000000007</v>
      </c>
      <c r="E55" s="13">
        <f t="shared" si="17"/>
        <v>400.66666666666669</v>
      </c>
      <c r="F55" s="13">
        <f t="shared" si="17"/>
        <v>480.80000000000007</v>
      </c>
      <c r="G55" s="13">
        <f t="shared" si="17"/>
        <v>1009.6799999999998</v>
      </c>
      <c r="H55" s="13">
        <f t="shared" si="17"/>
        <v>200.33333333333334</v>
      </c>
      <c r="I55" s="13"/>
      <c r="J55" s="13"/>
      <c r="K55" s="13"/>
      <c r="L55" s="13"/>
      <c r="M55" s="13"/>
      <c r="N55" s="18"/>
    </row>
    <row r="56" spans="1:14">
      <c r="A56" s="14" t="s">
        <v>147</v>
      </c>
      <c r="B56" s="18"/>
      <c r="C56" s="13">
        <f t="shared" ref="C56:H56" si="18">-C55*C48</f>
        <v>-48.080000000000013</v>
      </c>
      <c r="D56" s="13">
        <f t="shared" si="18"/>
        <v>0</v>
      </c>
      <c r="E56" s="13">
        <f t="shared" si="18"/>
        <v>0</v>
      </c>
      <c r="F56" s="13">
        <f t="shared" si="18"/>
        <v>0</v>
      </c>
      <c r="G56" s="13">
        <f t="shared" si="18"/>
        <v>0</v>
      </c>
      <c r="H56" s="13">
        <f t="shared" si="18"/>
        <v>0</v>
      </c>
      <c r="I56" s="13"/>
      <c r="J56" s="13"/>
      <c r="K56" s="13"/>
      <c r="L56" s="13"/>
      <c r="M56" s="13"/>
      <c r="N56" s="18"/>
    </row>
    <row r="57" spans="1:14">
      <c r="A57" s="14"/>
      <c r="B57" s="18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8"/>
    </row>
    <row r="58" spans="1:14">
      <c r="A58" s="32" t="s">
        <v>148</v>
      </c>
      <c r="B58" s="49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13"/>
      <c r="N58" s="49"/>
    </row>
    <row r="59" spans="1:14" s="63" customFormat="1">
      <c r="A59" s="34" t="s">
        <v>149</v>
      </c>
      <c r="B59" s="49"/>
      <c r="C59" s="35">
        <v>8</v>
      </c>
      <c r="D59" s="35">
        <v>8</v>
      </c>
      <c r="E59" s="35">
        <v>8</v>
      </c>
      <c r="F59" s="35">
        <v>8</v>
      </c>
      <c r="G59" s="35">
        <v>8</v>
      </c>
      <c r="H59" s="35">
        <v>8</v>
      </c>
      <c r="I59" s="35"/>
      <c r="J59" s="35"/>
      <c r="K59" s="35"/>
      <c r="L59" s="35"/>
      <c r="M59" s="13"/>
      <c r="N59" s="49"/>
    </row>
    <row r="60" spans="1:14" s="63" customFormat="1">
      <c r="A60" s="34" t="s">
        <v>150</v>
      </c>
      <c r="B60" s="49"/>
      <c r="C60" s="81">
        <v>4</v>
      </c>
      <c r="D60" s="81">
        <v>4</v>
      </c>
      <c r="E60" s="81">
        <v>4</v>
      </c>
      <c r="F60" s="81">
        <v>4</v>
      </c>
      <c r="G60" s="81">
        <v>4</v>
      </c>
      <c r="H60" s="81">
        <v>4</v>
      </c>
      <c r="I60" s="35"/>
      <c r="J60" s="35"/>
      <c r="K60" s="35"/>
      <c r="L60" s="35"/>
      <c r="M60" s="13"/>
      <c r="N60" s="49"/>
    </row>
    <row r="61" spans="1:14" s="63" customFormat="1" ht="14.25" customHeight="1">
      <c r="A61" s="36" t="s">
        <v>151</v>
      </c>
      <c r="B61" s="38"/>
      <c r="C61" s="31">
        <v>2</v>
      </c>
      <c r="D61" s="31">
        <v>2</v>
      </c>
      <c r="E61" s="31">
        <v>2</v>
      </c>
      <c r="F61" s="31">
        <v>2</v>
      </c>
      <c r="G61" s="31">
        <v>2</v>
      </c>
      <c r="H61" s="31">
        <v>2</v>
      </c>
      <c r="I61" s="31"/>
      <c r="J61" s="31"/>
      <c r="K61" s="31"/>
      <c r="L61" s="31"/>
      <c r="M61" s="13"/>
      <c r="N61" s="38"/>
    </row>
    <row r="62" spans="1:14" s="63" customFormat="1">
      <c r="A62" s="55" t="s">
        <v>152</v>
      </c>
      <c r="B62" s="49"/>
      <c r="C62" s="49">
        <f t="shared" ref="C62:H62" si="19">+C59*C60*C61</f>
        <v>64</v>
      </c>
      <c r="D62" s="49">
        <f t="shared" si="19"/>
        <v>64</v>
      </c>
      <c r="E62" s="49">
        <f t="shared" si="19"/>
        <v>64</v>
      </c>
      <c r="F62" s="49">
        <f t="shared" si="19"/>
        <v>64</v>
      </c>
      <c r="G62" s="49">
        <f t="shared" si="19"/>
        <v>64</v>
      </c>
      <c r="H62" s="49">
        <f t="shared" si="19"/>
        <v>64</v>
      </c>
      <c r="I62" s="49"/>
      <c r="J62" s="49"/>
      <c r="K62" s="49"/>
      <c r="L62" s="49"/>
      <c r="M62" s="18"/>
      <c r="N62" s="49"/>
    </row>
    <row r="63" spans="1:14" s="63" customFormat="1" ht="15">
      <c r="A63" s="5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13"/>
      <c r="N63" s="38"/>
    </row>
    <row r="64" spans="1:14">
      <c r="A64" s="32" t="s">
        <v>153</v>
      </c>
      <c r="B64" s="49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13"/>
      <c r="N64" s="49"/>
    </row>
    <row r="65" spans="1:14" s="63" customFormat="1">
      <c r="A65" s="34" t="s">
        <v>154</v>
      </c>
      <c r="B65" s="49"/>
      <c r="C65" s="35">
        <v>15</v>
      </c>
      <c r="D65" s="35">
        <v>15</v>
      </c>
      <c r="E65" s="35">
        <v>15</v>
      </c>
      <c r="F65" s="35">
        <v>15</v>
      </c>
      <c r="G65" s="35">
        <v>15</v>
      </c>
      <c r="H65" s="35">
        <v>15</v>
      </c>
      <c r="I65" s="35"/>
      <c r="J65" s="35"/>
      <c r="K65" s="35"/>
      <c r="L65" s="35"/>
      <c r="M65" s="13"/>
      <c r="N65" s="49"/>
    </row>
    <row r="66" spans="1:14" s="63" customFormat="1">
      <c r="A66" s="34" t="s">
        <v>150</v>
      </c>
      <c r="B66" s="49"/>
      <c r="C66" s="81">
        <f t="shared" ref="C66:H66" si="20">+C60+2</f>
        <v>6</v>
      </c>
      <c r="D66" s="81">
        <f t="shared" si="20"/>
        <v>6</v>
      </c>
      <c r="E66" s="81">
        <f t="shared" si="20"/>
        <v>6</v>
      </c>
      <c r="F66" s="81">
        <f t="shared" si="20"/>
        <v>6</v>
      </c>
      <c r="G66" s="81">
        <f t="shared" si="20"/>
        <v>6</v>
      </c>
      <c r="H66" s="81">
        <f t="shared" si="20"/>
        <v>6</v>
      </c>
      <c r="I66" s="35"/>
      <c r="J66" s="35"/>
      <c r="K66" s="35"/>
      <c r="L66" s="35"/>
      <c r="M66" s="13"/>
      <c r="N66" s="49"/>
    </row>
    <row r="67" spans="1:14" s="63" customFormat="1">
      <c r="A67" s="55" t="s">
        <v>155</v>
      </c>
      <c r="B67" s="49"/>
      <c r="C67" s="49">
        <f t="shared" ref="C67:H67" si="21">+C65*C66</f>
        <v>90</v>
      </c>
      <c r="D67" s="49">
        <f t="shared" si="21"/>
        <v>90</v>
      </c>
      <c r="E67" s="49">
        <f t="shared" si="21"/>
        <v>90</v>
      </c>
      <c r="F67" s="49">
        <f t="shared" si="21"/>
        <v>90</v>
      </c>
      <c r="G67" s="49">
        <f t="shared" si="21"/>
        <v>90</v>
      </c>
      <c r="H67" s="49">
        <f t="shared" si="21"/>
        <v>90</v>
      </c>
      <c r="I67" s="49"/>
      <c r="J67" s="49"/>
      <c r="K67" s="49"/>
      <c r="L67" s="49"/>
      <c r="M67" s="18"/>
      <c r="N67" s="49"/>
    </row>
    <row r="68" spans="1:14" s="63" customFormat="1">
      <c r="A68" s="55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18"/>
      <c r="N68" s="49"/>
    </row>
    <row r="69" spans="1:14" s="63" customFormat="1">
      <c r="A69" s="39" t="s">
        <v>156</v>
      </c>
      <c r="B69" s="77"/>
      <c r="C69" s="40">
        <f t="shared" ref="C69:H69" si="22">+C62+C67</f>
        <v>154</v>
      </c>
      <c r="D69" s="40">
        <f t="shared" si="22"/>
        <v>154</v>
      </c>
      <c r="E69" s="40">
        <f t="shared" si="22"/>
        <v>154</v>
      </c>
      <c r="F69" s="40">
        <f t="shared" si="22"/>
        <v>154</v>
      </c>
      <c r="G69" s="40">
        <f t="shared" si="22"/>
        <v>154</v>
      </c>
      <c r="H69" s="40">
        <f t="shared" si="22"/>
        <v>154</v>
      </c>
      <c r="I69" s="40"/>
      <c r="J69" s="40"/>
      <c r="K69" s="40"/>
      <c r="L69" s="40"/>
      <c r="M69" s="13"/>
      <c r="N69" s="38"/>
    </row>
    <row r="70" spans="1:14" s="63" customFormat="1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13"/>
      <c r="N70" s="38"/>
    </row>
    <row r="71" spans="1:14" s="63" customFormat="1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13"/>
      <c r="N71" s="38"/>
    </row>
    <row r="72" spans="1:14">
      <c r="A72" s="32" t="s">
        <v>125</v>
      </c>
      <c r="B72" s="49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13"/>
      <c r="N72" s="49"/>
    </row>
    <row r="73" spans="1:14" s="63" customFormat="1">
      <c r="A73" s="34" t="s">
        <v>149</v>
      </c>
      <c r="B73" s="49"/>
      <c r="C73" s="35">
        <v>10</v>
      </c>
      <c r="D73" s="35">
        <v>10</v>
      </c>
      <c r="E73" s="35">
        <v>10</v>
      </c>
      <c r="F73" s="35">
        <v>10</v>
      </c>
      <c r="G73" s="35">
        <v>10</v>
      </c>
      <c r="H73" s="35">
        <v>10</v>
      </c>
      <c r="I73" s="35"/>
      <c r="J73" s="35"/>
      <c r="K73" s="35"/>
      <c r="L73" s="35"/>
      <c r="M73" s="13"/>
      <c r="N73" s="49"/>
    </row>
    <row r="74" spans="1:14" s="63" customFormat="1">
      <c r="A74" s="34" t="s">
        <v>150</v>
      </c>
      <c r="B74" s="49"/>
      <c r="C74" s="81">
        <v>10</v>
      </c>
      <c r="D74" s="81">
        <v>10</v>
      </c>
      <c r="E74" s="81">
        <v>10</v>
      </c>
      <c r="F74" s="81">
        <v>10</v>
      </c>
      <c r="G74" s="81">
        <v>10</v>
      </c>
      <c r="H74" s="81">
        <v>10</v>
      </c>
      <c r="I74" s="81"/>
      <c r="J74" s="81"/>
      <c r="K74" s="81"/>
      <c r="L74" s="81"/>
      <c r="M74" s="13"/>
      <c r="N74" s="49"/>
    </row>
    <row r="75" spans="1:14" s="63" customFormat="1" ht="14.25" customHeight="1">
      <c r="A75" s="36" t="s">
        <v>151</v>
      </c>
      <c r="B75" s="38"/>
      <c r="C75" s="31">
        <v>2</v>
      </c>
      <c r="D75" s="31">
        <v>2</v>
      </c>
      <c r="E75" s="31">
        <v>2</v>
      </c>
      <c r="F75" s="31">
        <v>2</v>
      </c>
      <c r="G75" s="31">
        <v>2</v>
      </c>
      <c r="H75" s="31">
        <v>2</v>
      </c>
      <c r="I75" s="31"/>
      <c r="J75" s="31"/>
      <c r="K75" s="31"/>
      <c r="L75" s="31"/>
      <c r="M75" s="13"/>
      <c r="N75" s="38"/>
    </row>
    <row r="76" spans="1:14" s="63" customFormat="1">
      <c r="A76" s="55" t="s">
        <v>152</v>
      </c>
      <c r="B76" s="49"/>
      <c r="C76" s="49">
        <f t="shared" ref="C76:H76" si="23">+C73*C74*C75</f>
        <v>200</v>
      </c>
      <c r="D76" s="49">
        <f t="shared" si="23"/>
        <v>200</v>
      </c>
      <c r="E76" s="49">
        <f t="shared" si="23"/>
        <v>200</v>
      </c>
      <c r="F76" s="49">
        <f t="shared" si="23"/>
        <v>200</v>
      </c>
      <c r="G76" s="49">
        <f t="shared" si="23"/>
        <v>200</v>
      </c>
      <c r="H76" s="49">
        <f t="shared" si="23"/>
        <v>200</v>
      </c>
      <c r="I76" s="49"/>
      <c r="J76" s="49"/>
      <c r="K76" s="49"/>
      <c r="L76" s="49"/>
      <c r="M76" s="18"/>
      <c r="N76" s="49"/>
    </row>
    <row r="77" spans="1:14" s="63" customFormat="1" ht="15">
      <c r="A77" s="52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13"/>
      <c r="N77" s="38"/>
    </row>
    <row r="78" spans="1:14" s="63" customFormat="1">
      <c r="A78" s="39" t="s">
        <v>157</v>
      </c>
      <c r="B78" s="77"/>
      <c r="C78" s="40">
        <f t="shared" ref="C78:H78" si="24">+C76</f>
        <v>200</v>
      </c>
      <c r="D78" s="40">
        <f t="shared" si="24"/>
        <v>200</v>
      </c>
      <c r="E78" s="40">
        <f t="shared" si="24"/>
        <v>200</v>
      </c>
      <c r="F78" s="40">
        <f t="shared" si="24"/>
        <v>200</v>
      </c>
      <c r="G78" s="40">
        <f t="shared" si="24"/>
        <v>200</v>
      </c>
      <c r="H78" s="40">
        <f t="shared" si="24"/>
        <v>200</v>
      </c>
      <c r="I78" s="40"/>
      <c r="J78" s="40"/>
      <c r="K78" s="40"/>
      <c r="L78" s="40"/>
      <c r="M78" s="13"/>
      <c r="N78" s="38"/>
    </row>
    <row r="79" spans="1:14" s="63" customFormat="1">
      <c r="A79" s="8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18"/>
      <c r="N79" s="38"/>
    </row>
    <row r="80" spans="1:14" s="63" customFormat="1">
      <c r="A80" s="80" t="s">
        <v>124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18"/>
      <c r="N80" s="38"/>
    </row>
    <row r="81" spans="1:14" s="63" customFormat="1">
      <c r="A81" s="82" t="s">
        <v>158</v>
      </c>
      <c r="B81" s="50"/>
      <c r="C81" s="83">
        <v>0.5</v>
      </c>
      <c r="D81" s="83">
        <v>0.5</v>
      </c>
      <c r="E81" s="83">
        <v>0.5</v>
      </c>
      <c r="F81" s="83">
        <v>0.5</v>
      </c>
      <c r="G81" s="83">
        <v>0.5</v>
      </c>
      <c r="H81" s="83">
        <v>0.5</v>
      </c>
      <c r="I81" s="50"/>
      <c r="J81" s="50"/>
      <c r="K81" s="50"/>
      <c r="L81" s="50"/>
      <c r="M81" s="18"/>
      <c r="N81" s="38"/>
    </row>
    <row r="82" spans="1:14" s="63" customFormat="1">
      <c r="A82" s="82" t="s">
        <v>154</v>
      </c>
      <c r="B82" s="50"/>
      <c r="C82" s="50">
        <v>200</v>
      </c>
      <c r="D82" s="50">
        <v>200</v>
      </c>
      <c r="E82" s="50">
        <v>200</v>
      </c>
      <c r="F82" s="50">
        <v>200</v>
      </c>
      <c r="G82" s="50">
        <v>200</v>
      </c>
      <c r="H82" s="50">
        <v>200</v>
      </c>
      <c r="I82" s="50"/>
      <c r="J82" s="50"/>
      <c r="K82" s="50"/>
      <c r="L82" s="50"/>
      <c r="M82" s="18"/>
      <c r="N82" s="38"/>
    </row>
    <row r="83" spans="1:14" s="63" customFormat="1">
      <c r="A83" s="39" t="s">
        <v>159</v>
      </c>
      <c r="B83" s="77"/>
      <c r="C83" s="40">
        <f t="shared" ref="C83:H83" si="25">+C81*C82</f>
        <v>100</v>
      </c>
      <c r="D83" s="40">
        <f t="shared" si="25"/>
        <v>100</v>
      </c>
      <c r="E83" s="40">
        <f t="shared" si="25"/>
        <v>100</v>
      </c>
      <c r="F83" s="40">
        <f t="shared" si="25"/>
        <v>100</v>
      </c>
      <c r="G83" s="40">
        <f t="shared" si="25"/>
        <v>100</v>
      </c>
      <c r="H83" s="40">
        <f t="shared" si="25"/>
        <v>100</v>
      </c>
      <c r="I83" s="40"/>
      <c r="J83" s="40"/>
      <c r="K83" s="40"/>
      <c r="L83" s="40"/>
      <c r="M83" s="13"/>
      <c r="N83" s="38"/>
    </row>
    <row r="84" spans="1:14" s="63" customFormat="1">
      <c r="A84" s="8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18"/>
      <c r="N84" s="38"/>
    </row>
    <row r="85" spans="1:14" s="63" customFormat="1">
      <c r="A85" s="8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18"/>
      <c r="N85" s="38"/>
    </row>
    <row r="86" spans="1:14" s="63" customFormat="1">
      <c r="A86" s="80" t="s">
        <v>160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18"/>
      <c r="N86" s="38"/>
    </row>
    <row r="87" spans="1:14" s="63" customFormat="1">
      <c r="A87" s="82" t="s">
        <v>158</v>
      </c>
      <c r="B87" s="50"/>
      <c r="C87" s="83">
        <v>0.5</v>
      </c>
      <c r="D87" s="83">
        <v>0.5</v>
      </c>
      <c r="E87" s="83">
        <v>0.5</v>
      </c>
      <c r="F87" s="83">
        <v>0.5</v>
      </c>
      <c r="G87" s="83">
        <v>0.5</v>
      </c>
      <c r="H87" s="83">
        <v>0.5</v>
      </c>
      <c r="I87" s="50"/>
      <c r="J87" s="50"/>
      <c r="K87" s="50"/>
      <c r="L87" s="50"/>
      <c r="M87" s="18"/>
      <c r="N87" s="38"/>
    </row>
    <row r="88" spans="1:14" s="63" customFormat="1">
      <c r="A88" s="82" t="s">
        <v>154</v>
      </c>
      <c r="B88" s="50"/>
      <c r="C88" s="50">
        <v>200</v>
      </c>
      <c r="D88" s="50">
        <v>200</v>
      </c>
      <c r="E88" s="50">
        <v>200</v>
      </c>
      <c r="F88" s="50">
        <v>200</v>
      </c>
      <c r="G88" s="50">
        <v>200</v>
      </c>
      <c r="H88" s="50">
        <v>200</v>
      </c>
      <c r="I88" s="50"/>
      <c r="J88" s="50"/>
      <c r="K88" s="50"/>
      <c r="L88" s="50"/>
      <c r="M88" s="18"/>
      <c r="N88" s="38"/>
    </row>
    <row r="89" spans="1:14" s="63" customFormat="1">
      <c r="A89" s="39" t="s">
        <v>159</v>
      </c>
      <c r="B89" s="77"/>
      <c r="C89" s="40">
        <f t="shared" ref="C89:H89" si="26">+C87*C88</f>
        <v>100</v>
      </c>
      <c r="D89" s="40">
        <f t="shared" si="26"/>
        <v>100</v>
      </c>
      <c r="E89" s="40">
        <f t="shared" si="26"/>
        <v>100</v>
      </c>
      <c r="F89" s="40">
        <f t="shared" si="26"/>
        <v>100</v>
      </c>
      <c r="G89" s="40">
        <f t="shared" si="26"/>
        <v>100</v>
      </c>
      <c r="H89" s="40">
        <f t="shared" si="26"/>
        <v>100</v>
      </c>
      <c r="I89" s="40"/>
      <c r="J89" s="40"/>
      <c r="K89" s="40"/>
      <c r="L89" s="40"/>
      <c r="M89" s="13"/>
      <c r="N89" s="38"/>
    </row>
    <row r="90" spans="1:14" s="63" customFormat="1">
      <c r="A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51"/>
    </row>
  </sheetData>
  <mergeCells count="1">
    <mergeCell ref="A1:A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22"/>
  <sheetViews>
    <sheetView zoomScale="73" zoomScaleNormal="73" workbookViewId="0" xr3:uid="{78B4E459-6924-5F8B-B7BA-2DD04133E49E}">
      <selection activeCell="H96" sqref="H96"/>
    </sheetView>
  </sheetViews>
  <sheetFormatPr defaultRowHeight="15"/>
  <cols>
    <col min="1" max="1" width="55.85546875" style="187" bestFit="1" customWidth="1"/>
    <col min="2" max="2" width="5.85546875" style="187" customWidth="1"/>
    <col min="3" max="3" width="11.85546875" style="187" customWidth="1"/>
    <col min="4" max="4" width="9.140625" style="187" customWidth="1"/>
    <col min="5" max="5" width="23.140625" style="187" customWidth="1"/>
    <col min="6" max="7" width="9.140625" style="187"/>
    <col min="8" max="8" width="14.28515625" style="186" customWidth="1"/>
    <col min="9" max="11" width="9.140625" style="187"/>
    <col min="12" max="12" width="12.5703125" style="187" customWidth="1"/>
    <col min="13" max="15" width="9.140625" style="187"/>
    <col min="16" max="16" width="12.28515625" style="187" customWidth="1"/>
    <col min="17" max="19" width="9.140625" style="187"/>
    <col min="20" max="20" width="12.85546875" style="187" customWidth="1"/>
    <col min="21" max="16384" width="9.140625" style="187"/>
  </cols>
  <sheetData>
    <row r="1" spans="1:24">
      <c r="A1" s="186" t="s">
        <v>58</v>
      </c>
      <c r="C1" s="187" t="s">
        <v>182</v>
      </c>
      <c r="E1" s="188" t="s">
        <v>183</v>
      </c>
      <c r="F1" s="189" t="s">
        <v>184</v>
      </c>
      <c r="G1" s="189" t="s">
        <v>185</v>
      </c>
      <c r="H1" s="190">
        <v>42767</v>
      </c>
      <c r="I1" s="188" t="s">
        <v>183</v>
      </c>
      <c r="J1" s="189" t="s">
        <v>184</v>
      </c>
      <c r="K1" s="189" t="s">
        <v>185</v>
      </c>
      <c r="L1" s="190">
        <v>42856</v>
      </c>
      <c r="M1" s="188" t="s">
        <v>183</v>
      </c>
      <c r="N1" s="189" t="s">
        <v>184</v>
      </c>
      <c r="O1" s="189" t="s">
        <v>185</v>
      </c>
      <c r="P1" s="190">
        <v>43009</v>
      </c>
      <c r="Q1" s="188" t="s">
        <v>183</v>
      </c>
      <c r="R1" s="189" t="s">
        <v>184</v>
      </c>
      <c r="S1" s="189" t="s">
        <v>185</v>
      </c>
      <c r="T1" s="190">
        <v>43132</v>
      </c>
    </row>
    <row r="2" spans="1:24">
      <c r="A2" s="191" t="s">
        <v>186</v>
      </c>
      <c r="B2" s="191" t="s">
        <v>187</v>
      </c>
      <c r="C2" s="191">
        <v>0</v>
      </c>
      <c r="D2" s="191"/>
      <c r="E2" s="192">
        <v>3</v>
      </c>
      <c r="F2" s="193">
        <v>5</v>
      </c>
      <c r="G2" s="194">
        <v>0</v>
      </c>
      <c r="H2" s="195">
        <v>0</v>
      </c>
      <c r="I2" s="192">
        <v>3</v>
      </c>
      <c r="J2" s="193">
        <v>5</v>
      </c>
      <c r="K2" s="194">
        <v>0</v>
      </c>
      <c r="L2" s="195">
        <v>0</v>
      </c>
      <c r="M2" s="192">
        <v>4</v>
      </c>
      <c r="N2" s="193">
        <v>6</v>
      </c>
      <c r="O2" s="194">
        <v>0</v>
      </c>
      <c r="P2" s="195">
        <v>0</v>
      </c>
      <c r="Q2" s="192">
        <v>4</v>
      </c>
      <c r="R2" s="193">
        <v>6</v>
      </c>
      <c r="S2" s="194">
        <v>0</v>
      </c>
      <c r="T2" s="195">
        <v>0</v>
      </c>
    </row>
    <row r="3" spans="1:24">
      <c r="A3" s="191" t="s">
        <v>188</v>
      </c>
      <c r="B3" s="191" t="s">
        <v>189</v>
      </c>
      <c r="C3" s="191">
        <v>150</v>
      </c>
      <c r="D3" s="191"/>
      <c r="E3" s="192">
        <v>3</v>
      </c>
      <c r="F3" s="193">
        <v>5</v>
      </c>
      <c r="G3" s="194">
        <v>150</v>
      </c>
      <c r="H3" s="195">
        <v>2250</v>
      </c>
      <c r="I3" s="192">
        <v>3</v>
      </c>
      <c r="J3" s="193">
        <v>5</v>
      </c>
      <c r="K3" s="194">
        <v>150</v>
      </c>
      <c r="L3" s="195">
        <v>2250</v>
      </c>
      <c r="M3" s="192">
        <v>4</v>
      </c>
      <c r="N3" s="193">
        <v>6</v>
      </c>
      <c r="O3" s="194">
        <v>150</v>
      </c>
      <c r="P3" s="195">
        <v>3600</v>
      </c>
      <c r="Q3" s="192">
        <v>4</v>
      </c>
      <c r="R3" s="193">
        <v>6</v>
      </c>
      <c r="S3" s="194">
        <v>150</v>
      </c>
      <c r="T3" s="195">
        <v>3600</v>
      </c>
      <c r="V3" s="196" t="s">
        <v>190</v>
      </c>
      <c r="W3" s="196"/>
      <c r="X3" s="196"/>
    </row>
    <row r="4" spans="1:24">
      <c r="A4" s="191" t="s">
        <v>191</v>
      </c>
      <c r="B4" s="191" t="s">
        <v>189</v>
      </c>
      <c r="C4" s="197">
        <v>60</v>
      </c>
      <c r="D4" s="191"/>
      <c r="E4" s="192">
        <v>3</v>
      </c>
      <c r="F4" s="194">
        <v>5</v>
      </c>
      <c r="G4" s="194">
        <v>60</v>
      </c>
      <c r="H4" s="195">
        <v>900</v>
      </c>
      <c r="I4" s="192">
        <v>3</v>
      </c>
      <c r="J4" s="194">
        <v>1</v>
      </c>
      <c r="K4" s="194">
        <v>60</v>
      </c>
      <c r="L4" s="195">
        <v>180</v>
      </c>
      <c r="M4" s="192">
        <v>4</v>
      </c>
      <c r="N4" s="194">
        <v>1</v>
      </c>
      <c r="O4" s="194">
        <v>60</v>
      </c>
      <c r="P4" s="195">
        <v>240</v>
      </c>
      <c r="Q4" s="192">
        <v>4</v>
      </c>
      <c r="R4" s="194">
        <v>1</v>
      </c>
      <c r="S4" s="194">
        <v>60</v>
      </c>
      <c r="T4" s="195">
        <v>240</v>
      </c>
      <c r="V4" s="198" t="s">
        <v>192</v>
      </c>
      <c r="W4" s="199"/>
      <c r="X4" s="199"/>
    </row>
    <row r="5" spans="1:24">
      <c r="A5" s="191" t="s">
        <v>123</v>
      </c>
      <c r="B5" s="191" t="s">
        <v>189</v>
      </c>
      <c r="C5" s="197">
        <v>50</v>
      </c>
      <c r="D5" s="191"/>
      <c r="E5" s="192">
        <v>3</v>
      </c>
      <c r="F5" s="193">
        <v>5</v>
      </c>
      <c r="G5" s="194">
        <v>50</v>
      </c>
      <c r="H5" s="195">
        <v>750</v>
      </c>
      <c r="I5" s="192">
        <v>3</v>
      </c>
      <c r="J5" s="193">
        <v>5</v>
      </c>
      <c r="K5" s="194">
        <v>50</v>
      </c>
      <c r="L5" s="195">
        <v>750</v>
      </c>
      <c r="M5" s="192">
        <v>4</v>
      </c>
      <c r="N5" s="193">
        <v>6</v>
      </c>
      <c r="O5" s="194">
        <v>50</v>
      </c>
      <c r="P5" s="195">
        <v>1200</v>
      </c>
      <c r="Q5" s="192">
        <v>4</v>
      </c>
      <c r="R5" s="193">
        <v>6</v>
      </c>
      <c r="S5" s="194">
        <v>50</v>
      </c>
      <c r="T5" s="195">
        <v>1200</v>
      </c>
    </row>
    <row r="6" spans="1:24">
      <c r="A6" s="191" t="s">
        <v>193</v>
      </c>
      <c r="B6" s="191" t="s">
        <v>189</v>
      </c>
      <c r="C6" s="191">
        <v>15</v>
      </c>
      <c r="D6" s="191"/>
      <c r="E6" s="200">
        <v>8</v>
      </c>
      <c r="F6" s="193">
        <v>5</v>
      </c>
      <c r="G6" s="194">
        <v>15</v>
      </c>
      <c r="H6" s="195">
        <v>600</v>
      </c>
      <c r="I6" s="200">
        <v>8</v>
      </c>
      <c r="J6" s="193">
        <v>5</v>
      </c>
      <c r="K6" s="194">
        <v>15</v>
      </c>
      <c r="L6" s="195">
        <v>600</v>
      </c>
      <c r="M6" s="200">
        <v>10</v>
      </c>
      <c r="N6" s="193">
        <v>6</v>
      </c>
      <c r="O6" s="194">
        <v>15</v>
      </c>
      <c r="P6" s="195">
        <v>900</v>
      </c>
      <c r="Q6" s="200">
        <v>10</v>
      </c>
      <c r="R6" s="193">
        <v>6</v>
      </c>
      <c r="S6" s="194">
        <v>15</v>
      </c>
      <c r="T6" s="195">
        <v>900</v>
      </c>
    </row>
    <row r="7" spans="1:24">
      <c r="A7" s="201" t="s">
        <v>194</v>
      </c>
      <c r="B7" s="201"/>
      <c r="C7" s="201"/>
      <c r="D7" s="201"/>
      <c r="E7" s="202"/>
      <c r="F7" s="201"/>
      <c r="G7" s="201"/>
      <c r="H7" s="203">
        <v>4500</v>
      </c>
      <c r="I7" s="202"/>
      <c r="J7" s="201"/>
      <c r="K7" s="201"/>
      <c r="L7" s="203">
        <v>3780</v>
      </c>
      <c r="M7" s="202"/>
      <c r="N7" s="201"/>
      <c r="O7" s="201"/>
      <c r="P7" s="203">
        <v>5940</v>
      </c>
      <c r="Q7" s="202"/>
      <c r="R7" s="201"/>
      <c r="S7" s="201"/>
      <c r="T7" s="203">
        <v>5940</v>
      </c>
    </row>
    <row r="8" spans="1:24">
      <c r="A8" s="191"/>
      <c r="B8" s="191"/>
      <c r="C8" s="191"/>
      <c r="D8" s="191"/>
      <c r="E8" s="192"/>
      <c r="F8" s="193"/>
      <c r="G8" s="193"/>
      <c r="H8" s="195"/>
      <c r="I8" s="192"/>
      <c r="J8" s="193"/>
      <c r="K8" s="193"/>
      <c r="L8" s="195"/>
      <c r="M8" s="192"/>
      <c r="N8" s="193"/>
      <c r="O8" s="193"/>
      <c r="P8" s="195"/>
      <c r="Q8" s="192"/>
      <c r="R8" s="193"/>
      <c r="S8" s="193"/>
      <c r="T8" s="195"/>
    </row>
    <row r="9" spans="1:24">
      <c r="A9" s="191" t="s">
        <v>195</v>
      </c>
      <c r="B9" s="191"/>
      <c r="C9" s="191"/>
      <c r="D9" s="191"/>
      <c r="E9" s="192"/>
      <c r="F9" s="193"/>
      <c r="G9" s="193"/>
      <c r="H9" s="195"/>
      <c r="I9" s="192"/>
      <c r="J9" s="193"/>
      <c r="K9" s="193"/>
      <c r="L9" s="195"/>
      <c r="M9" s="192"/>
      <c r="N9" s="193"/>
      <c r="O9" s="193"/>
      <c r="P9" s="195"/>
      <c r="Q9" s="192"/>
      <c r="R9" s="193"/>
      <c r="S9" s="193"/>
      <c r="T9" s="195"/>
    </row>
    <row r="10" spans="1:24">
      <c r="A10" s="191" t="s">
        <v>196</v>
      </c>
      <c r="B10" s="191" t="s">
        <v>189</v>
      </c>
      <c r="C10" s="191">
        <v>150</v>
      </c>
      <c r="D10" s="191"/>
      <c r="E10" s="200">
        <v>1</v>
      </c>
      <c r="F10" s="193">
        <v>6</v>
      </c>
      <c r="G10" s="194">
        <v>150</v>
      </c>
      <c r="H10" s="195">
        <v>900</v>
      </c>
      <c r="I10" s="200">
        <v>1</v>
      </c>
      <c r="J10" s="193">
        <v>6</v>
      </c>
      <c r="K10" s="194">
        <v>150</v>
      </c>
      <c r="L10" s="195">
        <v>900</v>
      </c>
      <c r="M10" s="200">
        <v>1</v>
      </c>
      <c r="N10" s="193">
        <v>7.1999999999999993</v>
      </c>
      <c r="O10" s="194">
        <v>150</v>
      </c>
      <c r="P10" s="195">
        <v>1080</v>
      </c>
      <c r="Q10" s="200">
        <v>1</v>
      </c>
      <c r="R10" s="193">
        <v>7.1999999999999993</v>
      </c>
      <c r="S10" s="194">
        <v>150</v>
      </c>
      <c r="T10" s="195">
        <v>1080</v>
      </c>
    </row>
    <row r="11" spans="1:24">
      <c r="A11" s="191" t="s">
        <v>197</v>
      </c>
      <c r="B11" s="191" t="s">
        <v>189</v>
      </c>
      <c r="C11" s="191">
        <v>120</v>
      </c>
      <c r="D11" s="191"/>
      <c r="E11" s="200">
        <v>3</v>
      </c>
      <c r="F11" s="193">
        <v>5</v>
      </c>
      <c r="G11" s="194">
        <v>120</v>
      </c>
      <c r="H11" s="195">
        <v>1800</v>
      </c>
      <c r="I11" s="200">
        <v>2</v>
      </c>
      <c r="J11" s="193">
        <v>5</v>
      </c>
      <c r="K11" s="194">
        <v>120</v>
      </c>
      <c r="L11" s="195">
        <v>1200</v>
      </c>
      <c r="M11" s="200">
        <v>2</v>
      </c>
      <c r="N11" s="193">
        <v>6</v>
      </c>
      <c r="O11" s="194">
        <v>120</v>
      </c>
      <c r="P11" s="195">
        <v>1440</v>
      </c>
      <c r="Q11" s="200">
        <v>2</v>
      </c>
      <c r="R11" s="193">
        <v>6</v>
      </c>
      <c r="S11" s="194">
        <v>120</v>
      </c>
      <c r="T11" s="195">
        <v>1440</v>
      </c>
    </row>
    <row r="12" spans="1:24">
      <c r="A12" s="191" t="s">
        <v>198</v>
      </c>
      <c r="B12" s="191" t="s">
        <v>189</v>
      </c>
      <c r="C12" s="191">
        <v>50</v>
      </c>
      <c r="D12" s="191"/>
      <c r="E12" s="200">
        <v>1</v>
      </c>
      <c r="F12" s="193">
        <v>6</v>
      </c>
      <c r="G12" s="194">
        <v>50</v>
      </c>
      <c r="H12" s="195">
        <v>300</v>
      </c>
      <c r="I12" s="200">
        <v>1</v>
      </c>
      <c r="J12" s="193">
        <v>6</v>
      </c>
      <c r="K12" s="194">
        <v>50</v>
      </c>
      <c r="L12" s="195">
        <v>300</v>
      </c>
      <c r="M12" s="200">
        <v>1</v>
      </c>
      <c r="N12" s="193">
        <v>7.1999999999999993</v>
      </c>
      <c r="O12" s="194">
        <v>50</v>
      </c>
      <c r="P12" s="195">
        <v>359.99999999999994</v>
      </c>
      <c r="Q12" s="200">
        <v>1</v>
      </c>
      <c r="R12" s="193">
        <v>7.1999999999999993</v>
      </c>
      <c r="S12" s="194">
        <v>50</v>
      </c>
      <c r="T12" s="195">
        <v>359.99999999999994</v>
      </c>
    </row>
    <row r="13" spans="1:24">
      <c r="A13" s="191" t="s">
        <v>199</v>
      </c>
      <c r="B13" s="191" t="s">
        <v>189</v>
      </c>
      <c r="C13" s="191">
        <v>80</v>
      </c>
      <c r="D13" s="191"/>
      <c r="E13" s="200">
        <v>1</v>
      </c>
      <c r="F13" s="193">
        <v>5</v>
      </c>
      <c r="G13" s="194">
        <v>80</v>
      </c>
      <c r="H13" s="195">
        <v>400</v>
      </c>
      <c r="I13" s="200">
        <v>1</v>
      </c>
      <c r="J13" s="193">
        <v>5</v>
      </c>
      <c r="K13" s="194">
        <v>80</v>
      </c>
      <c r="L13" s="195">
        <v>400</v>
      </c>
      <c r="M13" s="200">
        <v>1</v>
      </c>
      <c r="N13" s="193">
        <v>6</v>
      </c>
      <c r="O13" s="194">
        <v>80</v>
      </c>
      <c r="P13" s="195">
        <v>480</v>
      </c>
      <c r="Q13" s="200">
        <v>1</v>
      </c>
      <c r="R13" s="193">
        <v>6</v>
      </c>
      <c r="S13" s="194">
        <v>80</v>
      </c>
      <c r="T13" s="195">
        <v>480</v>
      </c>
    </row>
    <row r="14" spans="1:24">
      <c r="A14" s="191" t="s">
        <v>200</v>
      </c>
      <c r="B14" s="191" t="s">
        <v>189</v>
      </c>
      <c r="C14" s="191">
        <v>40</v>
      </c>
      <c r="D14" s="191"/>
      <c r="E14" s="200">
        <v>2</v>
      </c>
      <c r="F14" s="193">
        <v>5</v>
      </c>
      <c r="G14" s="194">
        <v>40</v>
      </c>
      <c r="H14" s="195">
        <v>400</v>
      </c>
      <c r="I14" s="200">
        <v>2</v>
      </c>
      <c r="J14" s="193">
        <v>5</v>
      </c>
      <c r="K14" s="194">
        <v>40</v>
      </c>
      <c r="L14" s="195">
        <v>400</v>
      </c>
      <c r="M14" s="200">
        <v>2</v>
      </c>
      <c r="N14" s="193">
        <v>6</v>
      </c>
      <c r="O14" s="194">
        <v>40</v>
      </c>
      <c r="P14" s="195">
        <v>480</v>
      </c>
      <c r="Q14" s="200">
        <v>2</v>
      </c>
      <c r="R14" s="193">
        <v>6</v>
      </c>
      <c r="S14" s="194">
        <v>40</v>
      </c>
      <c r="T14" s="195">
        <v>480</v>
      </c>
    </row>
    <row r="15" spans="1:24">
      <c r="A15" s="201" t="s">
        <v>201</v>
      </c>
      <c r="B15" s="201"/>
      <c r="C15" s="201"/>
      <c r="D15" s="204"/>
      <c r="E15" s="202"/>
      <c r="F15" s="201"/>
      <c r="G15" s="201"/>
      <c r="H15" s="203">
        <v>3800</v>
      </c>
      <c r="I15" s="202"/>
      <c r="J15" s="201"/>
      <c r="K15" s="201"/>
      <c r="L15" s="203">
        <v>3200</v>
      </c>
      <c r="M15" s="202"/>
      <c r="N15" s="201"/>
      <c r="O15" s="201"/>
      <c r="P15" s="203">
        <v>3840</v>
      </c>
      <c r="Q15" s="202"/>
      <c r="R15" s="201"/>
      <c r="S15" s="201"/>
      <c r="T15" s="203">
        <v>3840</v>
      </c>
    </row>
    <row r="16" spans="1:24">
      <c r="A16" s="191"/>
      <c r="B16" s="191"/>
      <c r="C16" s="191"/>
      <c r="D16" s="191"/>
      <c r="E16" s="192"/>
      <c r="F16" s="193"/>
      <c r="G16" s="193"/>
      <c r="H16" s="195"/>
      <c r="I16" s="192"/>
      <c r="J16" s="193"/>
      <c r="K16" s="193"/>
      <c r="L16" s="195"/>
      <c r="M16" s="192"/>
      <c r="N16" s="193"/>
      <c r="O16" s="193"/>
      <c r="P16" s="195"/>
      <c r="Q16" s="192"/>
      <c r="R16" s="193"/>
      <c r="S16" s="193"/>
      <c r="T16" s="195"/>
    </row>
    <row r="17" spans="1:20">
      <c r="A17" s="191" t="s">
        <v>202</v>
      </c>
      <c r="B17" s="191"/>
      <c r="C17" s="191"/>
      <c r="D17" s="191"/>
      <c r="E17" s="192"/>
      <c r="F17" s="193"/>
      <c r="G17" s="193"/>
      <c r="H17" s="195"/>
      <c r="I17" s="192"/>
      <c r="J17" s="193"/>
      <c r="K17" s="193"/>
      <c r="L17" s="195"/>
      <c r="M17" s="192"/>
      <c r="N17" s="193"/>
      <c r="O17" s="193"/>
      <c r="P17" s="195"/>
      <c r="Q17" s="192"/>
      <c r="R17" s="193"/>
      <c r="S17" s="193"/>
      <c r="T17" s="195"/>
    </row>
    <row r="18" spans="1:20">
      <c r="A18" s="191" t="s">
        <v>203</v>
      </c>
      <c r="B18" s="191" t="s">
        <v>189</v>
      </c>
      <c r="C18" s="191">
        <v>150</v>
      </c>
      <c r="D18" s="191"/>
      <c r="E18" s="200">
        <v>1</v>
      </c>
      <c r="F18" s="193">
        <v>5</v>
      </c>
      <c r="G18" s="194">
        <v>150</v>
      </c>
      <c r="H18" s="195">
        <v>750</v>
      </c>
      <c r="I18" s="200">
        <v>1</v>
      </c>
      <c r="J18" s="193">
        <v>5</v>
      </c>
      <c r="K18" s="194">
        <v>150</v>
      </c>
      <c r="L18" s="195">
        <v>750</v>
      </c>
      <c r="M18" s="200">
        <v>1</v>
      </c>
      <c r="N18" s="193">
        <v>6</v>
      </c>
      <c r="O18" s="194">
        <v>150</v>
      </c>
      <c r="P18" s="195">
        <v>900</v>
      </c>
      <c r="Q18" s="200">
        <v>1</v>
      </c>
      <c r="R18" s="193">
        <v>6</v>
      </c>
      <c r="S18" s="194">
        <v>150</v>
      </c>
      <c r="T18" s="195">
        <v>900</v>
      </c>
    </row>
    <row r="19" spans="1:20">
      <c r="A19" s="191" t="s">
        <v>204</v>
      </c>
      <c r="B19" s="191" t="s">
        <v>189</v>
      </c>
      <c r="C19" s="191">
        <v>50</v>
      </c>
      <c r="D19" s="191"/>
      <c r="E19" s="200">
        <v>1</v>
      </c>
      <c r="F19" s="193">
        <v>5</v>
      </c>
      <c r="G19" s="194">
        <v>50</v>
      </c>
      <c r="H19" s="195">
        <v>250</v>
      </c>
      <c r="I19" s="200">
        <v>1</v>
      </c>
      <c r="J19" s="193">
        <v>5</v>
      </c>
      <c r="K19" s="194">
        <v>50</v>
      </c>
      <c r="L19" s="195">
        <v>250</v>
      </c>
      <c r="M19" s="200">
        <v>1</v>
      </c>
      <c r="N19" s="193">
        <v>6</v>
      </c>
      <c r="O19" s="194">
        <v>50</v>
      </c>
      <c r="P19" s="195">
        <v>300</v>
      </c>
      <c r="Q19" s="200">
        <v>1</v>
      </c>
      <c r="R19" s="193">
        <v>6</v>
      </c>
      <c r="S19" s="194">
        <v>50</v>
      </c>
      <c r="T19" s="195">
        <v>300</v>
      </c>
    </row>
    <row r="20" spans="1:20">
      <c r="A20" s="191" t="s">
        <v>205</v>
      </c>
      <c r="B20" s="191" t="s">
        <v>187</v>
      </c>
      <c r="C20" s="191">
        <v>500</v>
      </c>
      <c r="D20" s="191"/>
      <c r="E20" s="192">
        <v>3</v>
      </c>
      <c r="F20" s="194">
        <v>1</v>
      </c>
      <c r="G20" s="194">
        <v>500</v>
      </c>
      <c r="H20" s="195">
        <v>1500</v>
      </c>
      <c r="I20" s="192">
        <v>3</v>
      </c>
      <c r="J20" s="194">
        <v>1</v>
      </c>
      <c r="K20" s="194">
        <v>500</v>
      </c>
      <c r="L20" s="195">
        <v>1500</v>
      </c>
      <c r="M20" s="192">
        <v>4</v>
      </c>
      <c r="N20" s="194">
        <v>1</v>
      </c>
      <c r="O20" s="194">
        <v>500</v>
      </c>
      <c r="P20" s="195">
        <v>2000</v>
      </c>
      <c r="Q20" s="192">
        <v>4</v>
      </c>
      <c r="R20" s="194">
        <v>1</v>
      </c>
      <c r="S20" s="194">
        <v>500</v>
      </c>
      <c r="T20" s="195">
        <v>2000</v>
      </c>
    </row>
    <row r="21" spans="1:20">
      <c r="A21" s="191" t="s">
        <v>206</v>
      </c>
      <c r="B21" s="191" t="s">
        <v>207</v>
      </c>
      <c r="C21" s="191">
        <v>500</v>
      </c>
      <c r="D21" s="191"/>
      <c r="E21" s="200">
        <v>1</v>
      </c>
      <c r="F21" s="194">
        <v>1</v>
      </c>
      <c r="G21" s="194">
        <v>500</v>
      </c>
      <c r="H21" s="195">
        <v>500</v>
      </c>
      <c r="I21" s="200">
        <v>1</v>
      </c>
      <c r="J21" s="194">
        <v>1</v>
      </c>
      <c r="K21" s="194">
        <v>500</v>
      </c>
      <c r="L21" s="195">
        <v>500</v>
      </c>
      <c r="M21" s="200">
        <v>1</v>
      </c>
      <c r="N21" s="194">
        <v>1</v>
      </c>
      <c r="O21" s="194">
        <v>500</v>
      </c>
      <c r="P21" s="195">
        <v>500</v>
      </c>
      <c r="Q21" s="200">
        <v>1</v>
      </c>
      <c r="R21" s="194">
        <v>1</v>
      </c>
      <c r="S21" s="194">
        <v>500</v>
      </c>
      <c r="T21" s="195">
        <v>500</v>
      </c>
    </row>
    <row r="22" spans="1:20">
      <c r="A22" s="191" t="s">
        <v>208</v>
      </c>
      <c r="B22" s="191" t="s">
        <v>207</v>
      </c>
      <c r="C22" s="191">
        <v>300</v>
      </c>
      <c r="D22" s="191"/>
      <c r="E22" s="200">
        <v>1</v>
      </c>
      <c r="F22" s="194">
        <v>1</v>
      </c>
      <c r="G22" s="194">
        <v>300</v>
      </c>
      <c r="H22" s="195">
        <v>300</v>
      </c>
      <c r="I22" s="200">
        <v>1</v>
      </c>
      <c r="J22" s="194">
        <v>1</v>
      </c>
      <c r="K22" s="194">
        <v>300</v>
      </c>
      <c r="L22" s="195">
        <v>300</v>
      </c>
      <c r="M22" s="200">
        <v>1</v>
      </c>
      <c r="N22" s="194">
        <v>1</v>
      </c>
      <c r="O22" s="194">
        <v>300</v>
      </c>
      <c r="P22" s="195">
        <v>300</v>
      </c>
      <c r="Q22" s="200">
        <v>1</v>
      </c>
      <c r="R22" s="194">
        <v>1</v>
      </c>
      <c r="S22" s="194">
        <v>300</v>
      </c>
      <c r="T22" s="195">
        <v>300</v>
      </c>
    </row>
    <row r="23" spans="1:20">
      <c r="A23" s="191" t="s">
        <v>209</v>
      </c>
      <c r="B23" s="191" t="s">
        <v>189</v>
      </c>
      <c r="C23" s="191">
        <v>75</v>
      </c>
      <c r="D23" s="191"/>
      <c r="E23" s="200">
        <v>1</v>
      </c>
      <c r="F23" s="193">
        <v>5</v>
      </c>
      <c r="G23" s="194">
        <v>75</v>
      </c>
      <c r="H23" s="195">
        <v>375</v>
      </c>
      <c r="I23" s="200">
        <v>1</v>
      </c>
      <c r="J23" s="193">
        <v>5</v>
      </c>
      <c r="K23" s="194">
        <v>75</v>
      </c>
      <c r="L23" s="195">
        <v>375</v>
      </c>
      <c r="M23" s="200">
        <v>1</v>
      </c>
      <c r="N23" s="193">
        <v>6</v>
      </c>
      <c r="O23" s="194">
        <v>75</v>
      </c>
      <c r="P23" s="195">
        <v>450</v>
      </c>
      <c r="Q23" s="200">
        <v>1</v>
      </c>
      <c r="R23" s="193">
        <v>6</v>
      </c>
      <c r="S23" s="194">
        <v>75</v>
      </c>
      <c r="T23" s="195">
        <v>450</v>
      </c>
    </row>
    <row r="24" spans="1:20">
      <c r="A24" s="191" t="s">
        <v>210</v>
      </c>
      <c r="B24" s="191" t="s">
        <v>189</v>
      </c>
      <c r="C24" s="191">
        <v>50</v>
      </c>
      <c r="D24" s="191"/>
      <c r="E24" s="200">
        <v>1</v>
      </c>
      <c r="F24" s="193">
        <v>5</v>
      </c>
      <c r="G24" s="194">
        <v>50</v>
      </c>
      <c r="H24" s="195">
        <v>250</v>
      </c>
      <c r="I24" s="200">
        <v>1</v>
      </c>
      <c r="J24" s="193">
        <v>5</v>
      </c>
      <c r="K24" s="194">
        <v>50</v>
      </c>
      <c r="L24" s="195">
        <v>250</v>
      </c>
      <c r="M24" s="200">
        <v>1</v>
      </c>
      <c r="N24" s="193">
        <v>6</v>
      </c>
      <c r="O24" s="194">
        <v>50</v>
      </c>
      <c r="P24" s="195">
        <v>300</v>
      </c>
      <c r="Q24" s="200">
        <v>1</v>
      </c>
      <c r="R24" s="193">
        <v>6</v>
      </c>
      <c r="S24" s="194">
        <v>50</v>
      </c>
      <c r="T24" s="195">
        <v>300</v>
      </c>
    </row>
    <row r="25" spans="1:20">
      <c r="A25" s="201" t="s">
        <v>211</v>
      </c>
      <c r="B25" s="201"/>
      <c r="C25" s="201"/>
      <c r="D25" s="204"/>
      <c r="E25" s="202"/>
      <c r="F25" s="201"/>
      <c r="G25" s="201"/>
      <c r="H25" s="203">
        <v>3925</v>
      </c>
      <c r="I25" s="202"/>
      <c r="J25" s="201"/>
      <c r="K25" s="201"/>
      <c r="L25" s="203">
        <v>3925</v>
      </c>
      <c r="M25" s="202"/>
      <c r="N25" s="201"/>
      <c r="O25" s="201"/>
      <c r="P25" s="203">
        <v>4750</v>
      </c>
      <c r="Q25" s="202"/>
      <c r="R25" s="201"/>
      <c r="S25" s="201"/>
      <c r="T25" s="203">
        <v>4750</v>
      </c>
    </row>
    <row r="26" spans="1:20">
      <c r="A26" s="191"/>
      <c r="B26" s="191"/>
      <c r="C26" s="191"/>
      <c r="D26" s="191"/>
      <c r="E26" s="192"/>
      <c r="F26" s="193"/>
      <c r="G26" s="193"/>
      <c r="H26" s="195"/>
      <c r="I26" s="192"/>
      <c r="J26" s="193"/>
      <c r="K26" s="193"/>
      <c r="L26" s="195"/>
      <c r="M26" s="192"/>
      <c r="N26" s="193"/>
      <c r="O26" s="193"/>
      <c r="P26" s="195"/>
      <c r="Q26" s="192"/>
      <c r="R26" s="193"/>
      <c r="S26" s="193"/>
      <c r="T26" s="195"/>
    </row>
    <row r="27" spans="1:20">
      <c r="A27" s="205" t="s">
        <v>212</v>
      </c>
      <c r="B27" s="205"/>
      <c r="C27" s="205"/>
      <c r="D27" s="205"/>
      <c r="E27" s="206"/>
      <c r="F27" s="205"/>
      <c r="G27" s="205"/>
      <c r="H27" s="207">
        <v>12225</v>
      </c>
      <c r="I27" s="206"/>
      <c r="J27" s="205"/>
      <c r="K27" s="205"/>
      <c r="L27" s="207">
        <v>10905</v>
      </c>
      <c r="M27" s="206"/>
      <c r="N27" s="205"/>
      <c r="O27" s="205"/>
      <c r="P27" s="207">
        <v>14530</v>
      </c>
      <c r="Q27" s="206"/>
      <c r="R27" s="205"/>
      <c r="S27" s="205"/>
      <c r="T27" s="207">
        <v>14530</v>
      </c>
    </row>
    <row r="28" spans="1:20">
      <c r="A28" s="191"/>
      <c r="B28" s="191"/>
      <c r="C28" s="191"/>
      <c r="D28" s="191"/>
      <c r="E28" s="192"/>
      <c r="F28" s="193"/>
      <c r="G28" s="193"/>
      <c r="H28" s="195"/>
      <c r="I28" s="192"/>
      <c r="J28" s="193"/>
      <c r="K28" s="193"/>
      <c r="L28" s="208"/>
      <c r="M28" s="192"/>
      <c r="N28" s="193"/>
      <c r="O28" s="193"/>
      <c r="P28" s="208"/>
      <c r="Q28" s="192"/>
      <c r="R28" s="193"/>
      <c r="S28" s="193"/>
      <c r="T28" s="208"/>
    </row>
    <row r="29" spans="1:20">
      <c r="A29" s="205" t="s">
        <v>213</v>
      </c>
      <c r="B29" s="205" t="s">
        <v>187</v>
      </c>
      <c r="C29" s="205"/>
      <c r="D29" s="205"/>
      <c r="E29" s="206"/>
      <c r="F29" s="205"/>
      <c r="G29" s="205"/>
      <c r="H29" s="207">
        <v>3</v>
      </c>
      <c r="I29" s="206"/>
      <c r="J29" s="205"/>
      <c r="K29" s="205"/>
      <c r="L29" s="209">
        <v>3</v>
      </c>
      <c r="M29" s="206"/>
      <c r="N29" s="205"/>
      <c r="O29" s="205"/>
      <c r="P29" s="209">
        <v>4</v>
      </c>
      <c r="Q29" s="206"/>
      <c r="R29" s="205"/>
      <c r="S29" s="205"/>
      <c r="T29" s="209">
        <v>4</v>
      </c>
    </row>
    <row r="30" spans="1:20" ht="15.75" thickBot="1">
      <c r="A30" s="210" t="s">
        <v>214</v>
      </c>
      <c r="B30" s="210" t="s">
        <v>189</v>
      </c>
      <c r="C30" s="210"/>
      <c r="D30" s="210"/>
      <c r="E30" s="211"/>
      <c r="F30" s="212"/>
      <c r="G30" s="212"/>
      <c r="H30" s="213">
        <v>5</v>
      </c>
      <c r="I30" s="211"/>
      <c r="J30" s="212"/>
      <c r="K30" s="212"/>
      <c r="L30" s="214">
        <v>5</v>
      </c>
      <c r="M30" s="211"/>
      <c r="N30" s="212"/>
      <c r="O30" s="212"/>
      <c r="P30" s="214">
        <v>6</v>
      </c>
      <c r="Q30" s="211"/>
      <c r="R30" s="212"/>
      <c r="S30" s="212"/>
      <c r="T30" s="214">
        <v>6</v>
      </c>
    </row>
    <row r="31" spans="1:20" ht="15.75" thickBot="1"/>
    <row r="32" spans="1:20">
      <c r="A32" s="186" t="s">
        <v>57</v>
      </c>
      <c r="C32" s="187" t="s">
        <v>215</v>
      </c>
      <c r="E32" s="188" t="s">
        <v>183</v>
      </c>
      <c r="F32" s="189" t="s">
        <v>184</v>
      </c>
      <c r="G32" s="189" t="s">
        <v>185</v>
      </c>
      <c r="H32" s="190">
        <v>42767</v>
      </c>
      <c r="I32" s="188" t="s">
        <v>183</v>
      </c>
      <c r="J32" s="189" t="s">
        <v>184</v>
      </c>
      <c r="K32" s="189" t="s">
        <v>185</v>
      </c>
      <c r="L32" s="190">
        <v>42856</v>
      </c>
      <c r="M32" s="188" t="s">
        <v>183</v>
      </c>
      <c r="N32" s="189" t="s">
        <v>184</v>
      </c>
      <c r="O32" s="189" t="s">
        <v>185</v>
      </c>
      <c r="P32" s="190">
        <v>43009</v>
      </c>
      <c r="Q32" s="188" t="s">
        <v>183</v>
      </c>
      <c r="R32" s="189" t="s">
        <v>184</v>
      </c>
      <c r="S32" s="189" t="s">
        <v>185</v>
      </c>
      <c r="T32" s="190">
        <v>43132</v>
      </c>
    </row>
    <row r="33" spans="1:20">
      <c r="A33" s="191" t="s">
        <v>216</v>
      </c>
      <c r="B33" s="191" t="s">
        <v>187</v>
      </c>
      <c r="C33" s="191">
        <v>0</v>
      </c>
      <c r="D33" s="191"/>
      <c r="E33" s="192">
        <v>2</v>
      </c>
      <c r="F33" s="193">
        <v>5</v>
      </c>
      <c r="G33" s="194">
        <v>0</v>
      </c>
      <c r="H33" s="195">
        <v>0</v>
      </c>
      <c r="I33" s="192">
        <v>3</v>
      </c>
      <c r="J33" s="193">
        <v>5</v>
      </c>
      <c r="K33" s="194">
        <v>0</v>
      </c>
      <c r="L33" s="195">
        <v>0</v>
      </c>
      <c r="M33" s="192">
        <v>4</v>
      </c>
      <c r="N33" s="193">
        <v>6</v>
      </c>
      <c r="O33" s="194">
        <v>0</v>
      </c>
      <c r="P33" s="195">
        <v>0</v>
      </c>
      <c r="Q33" s="192">
        <v>4</v>
      </c>
      <c r="R33" s="193">
        <v>6</v>
      </c>
      <c r="S33" s="194">
        <v>0</v>
      </c>
      <c r="T33" s="195">
        <v>0</v>
      </c>
    </row>
    <row r="34" spans="1:20">
      <c r="A34" s="191" t="s">
        <v>217</v>
      </c>
      <c r="B34" s="191" t="s">
        <v>189</v>
      </c>
      <c r="C34" s="191">
        <v>150</v>
      </c>
      <c r="D34" s="191"/>
      <c r="E34" s="192">
        <v>2</v>
      </c>
      <c r="F34" s="193">
        <v>5</v>
      </c>
      <c r="G34" s="194">
        <v>150</v>
      </c>
      <c r="H34" s="195">
        <v>1500</v>
      </c>
      <c r="I34" s="192">
        <v>3</v>
      </c>
      <c r="J34" s="193">
        <v>5</v>
      </c>
      <c r="K34" s="194">
        <v>150</v>
      </c>
      <c r="L34" s="195">
        <v>2250</v>
      </c>
      <c r="M34" s="192">
        <v>4</v>
      </c>
      <c r="N34" s="193">
        <v>6</v>
      </c>
      <c r="O34" s="194">
        <v>150</v>
      </c>
      <c r="P34" s="195">
        <v>3600</v>
      </c>
      <c r="Q34" s="192">
        <v>4</v>
      </c>
      <c r="R34" s="193">
        <v>6</v>
      </c>
      <c r="S34" s="194">
        <v>150</v>
      </c>
      <c r="T34" s="195">
        <v>3600</v>
      </c>
    </row>
    <row r="35" spans="1:20">
      <c r="A35" s="191" t="s">
        <v>191</v>
      </c>
      <c r="B35" s="191" t="s">
        <v>189</v>
      </c>
      <c r="C35" s="197">
        <v>60</v>
      </c>
      <c r="D35" s="191"/>
      <c r="E35" s="192">
        <v>2</v>
      </c>
      <c r="F35" s="194">
        <v>1</v>
      </c>
      <c r="G35" s="194">
        <v>60</v>
      </c>
      <c r="H35" s="195">
        <v>120</v>
      </c>
      <c r="I35" s="192">
        <v>3</v>
      </c>
      <c r="J35" s="194">
        <v>1</v>
      </c>
      <c r="K35" s="194">
        <v>60</v>
      </c>
      <c r="L35" s="195">
        <v>180</v>
      </c>
      <c r="M35" s="192">
        <v>4</v>
      </c>
      <c r="N35" s="194">
        <v>1</v>
      </c>
      <c r="O35" s="194">
        <v>60</v>
      </c>
      <c r="P35" s="195">
        <v>240</v>
      </c>
      <c r="Q35" s="192">
        <v>4</v>
      </c>
      <c r="R35" s="194">
        <v>1</v>
      </c>
      <c r="S35" s="194">
        <v>60</v>
      </c>
      <c r="T35" s="195">
        <v>240</v>
      </c>
    </row>
    <row r="36" spans="1:20">
      <c r="A36" s="191" t="s">
        <v>123</v>
      </c>
      <c r="B36" s="191" t="s">
        <v>189</v>
      </c>
      <c r="C36" s="197">
        <v>50</v>
      </c>
      <c r="D36" s="191"/>
      <c r="E36" s="192">
        <v>2</v>
      </c>
      <c r="F36" s="193">
        <v>4</v>
      </c>
      <c r="G36" s="194">
        <v>50</v>
      </c>
      <c r="H36" s="195">
        <v>400</v>
      </c>
      <c r="I36" s="192">
        <v>3</v>
      </c>
      <c r="J36" s="193">
        <v>5</v>
      </c>
      <c r="K36" s="194">
        <v>50</v>
      </c>
      <c r="L36" s="195">
        <v>750</v>
      </c>
      <c r="M36" s="192">
        <v>4</v>
      </c>
      <c r="N36" s="193">
        <v>6</v>
      </c>
      <c r="O36" s="194">
        <v>50</v>
      </c>
      <c r="P36" s="195">
        <v>1200</v>
      </c>
      <c r="Q36" s="192">
        <v>4</v>
      </c>
      <c r="R36" s="193">
        <v>6</v>
      </c>
      <c r="S36" s="194">
        <v>50</v>
      </c>
      <c r="T36" s="195">
        <v>1200</v>
      </c>
    </row>
    <row r="37" spans="1:20">
      <c r="A37" s="191" t="s">
        <v>218</v>
      </c>
      <c r="B37" s="191" t="s">
        <v>189</v>
      </c>
      <c r="C37" s="191">
        <v>15</v>
      </c>
      <c r="D37" s="191"/>
      <c r="E37" s="200">
        <v>6</v>
      </c>
      <c r="F37" s="193">
        <v>5</v>
      </c>
      <c r="G37" s="194">
        <v>15</v>
      </c>
      <c r="H37" s="195">
        <v>450</v>
      </c>
      <c r="I37" s="200">
        <v>8</v>
      </c>
      <c r="J37" s="193">
        <v>5</v>
      </c>
      <c r="K37" s="194">
        <v>15</v>
      </c>
      <c r="L37" s="195">
        <v>600</v>
      </c>
      <c r="M37" s="200">
        <v>10</v>
      </c>
      <c r="N37" s="193">
        <v>6</v>
      </c>
      <c r="O37" s="194">
        <v>15</v>
      </c>
      <c r="P37" s="195">
        <v>900</v>
      </c>
      <c r="Q37" s="200">
        <v>10</v>
      </c>
      <c r="R37" s="193">
        <v>6</v>
      </c>
      <c r="S37" s="194">
        <v>15</v>
      </c>
      <c r="T37" s="195">
        <v>900</v>
      </c>
    </row>
    <row r="38" spans="1:20">
      <c r="A38" s="201" t="s">
        <v>194</v>
      </c>
      <c r="B38" s="201"/>
      <c r="C38" s="201"/>
      <c r="D38" s="201"/>
      <c r="E38" s="202"/>
      <c r="F38" s="201"/>
      <c r="G38" s="201"/>
      <c r="H38" s="203">
        <v>2470</v>
      </c>
      <c r="I38" s="202"/>
      <c r="J38" s="201"/>
      <c r="K38" s="201"/>
      <c r="L38" s="203">
        <v>3780</v>
      </c>
      <c r="M38" s="202"/>
      <c r="N38" s="201"/>
      <c r="O38" s="201"/>
      <c r="P38" s="203">
        <v>5940</v>
      </c>
      <c r="Q38" s="202"/>
      <c r="R38" s="201"/>
      <c r="S38" s="201"/>
      <c r="T38" s="203">
        <v>5940</v>
      </c>
    </row>
    <row r="39" spans="1:20">
      <c r="A39" s="191"/>
      <c r="B39" s="191"/>
      <c r="C39" s="191"/>
      <c r="D39" s="191"/>
      <c r="E39" s="192"/>
      <c r="F39" s="193"/>
      <c r="G39" s="193"/>
      <c r="H39" s="195"/>
      <c r="I39" s="192"/>
      <c r="J39" s="193"/>
      <c r="K39" s="193"/>
      <c r="L39" s="195"/>
      <c r="M39" s="192"/>
      <c r="N39" s="193"/>
      <c r="O39" s="193"/>
      <c r="P39" s="195"/>
      <c r="Q39" s="192"/>
      <c r="R39" s="193"/>
      <c r="S39" s="193"/>
      <c r="T39" s="195"/>
    </row>
    <row r="40" spans="1:20">
      <c r="A40" s="191" t="s">
        <v>195</v>
      </c>
      <c r="B40" s="191"/>
      <c r="C40" s="191"/>
      <c r="D40" s="191"/>
      <c r="E40" s="192"/>
      <c r="F40" s="193"/>
      <c r="G40" s="193"/>
      <c r="H40" s="195"/>
      <c r="I40" s="192"/>
      <c r="J40" s="193"/>
      <c r="K40" s="193"/>
      <c r="L40" s="195"/>
      <c r="M40" s="192"/>
      <c r="N40" s="193"/>
      <c r="O40" s="193"/>
      <c r="P40" s="195"/>
      <c r="Q40" s="192"/>
      <c r="R40" s="193"/>
      <c r="S40" s="193"/>
      <c r="T40" s="195"/>
    </row>
    <row r="41" spans="1:20">
      <c r="A41" s="191" t="s">
        <v>196</v>
      </c>
      <c r="B41" s="191" t="s">
        <v>189</v>
      </c>
      <c r="C41" s="191">
        <v>150</v>
      </c>
      <c r="D41" s="191"/>
      <c r="E41" s="200">
        <v>1</v>
      </c>
      <c r="F41" s="193">
        <v>4.8</v>
      </c>
      <c r="G41" s="194">
        <v>150</v>
      </c>
      <c r="H41" s="195">
        <v>720</v>
      </c>
      <c r="I41" s="200">
        <v>1</v>
      </c>
      <c r="J41" s="193">
        <v>6</v>
      </c>
      <c r="K41" s="194">
        <v>150</v>
      </c>
      <c r="L41" s="195">
        <v>900</v>
      </c>
      <c r="M41" s="200">
        <v>1</v>
      </c>
      <c r="N41" s="193">
        <v>7.1999999999999993</v>
      </c>
      <c r="O41" s="194">
        <v>150</v>
      </c>
      <c r="P41" s="195">
        <v>1080</v>
      </c>
      <c r="Q41" s="200">
        <v>1</v>
      </c>
      <c r="R41" s="193">
        <v>7.1999999999999993</v>
      </c>
      <c r="S41" s="194">
        <v>150</v>
      </c>
      <c r="T41" s="195">
        <v>1080</v>
      </c>
    </row>
    <row r="42" spans="1:20">
      <c r="A42" s="191" t="s">
        <v>197</v>
      </c>
      <c r="B42" s="191" t="s">
        <v>189</v>
      </c>
      <c r="C42" s="191">
        <v>120</v>
      </c>
      <c r="D42" s="191"/>
      <c r="E42" s="200">
        <v>2</v>
      </c>
      <c r="F42" s="193">
        <v>4</v>
      </c>
      <c r="G42" s="194">
        <v>120</v>
      </c>
      <c r="H42" s="195">
        <v>960</v>
      </c>
      <c r="I42" s="200">
        <v>2</v>
      </c>
      <c r="J42" s="193">
        <v>5</v>
      </c>
      <c r="K42" s="194">
        <v>120</v>
      </c>
      <c r="L42" s="195">
        <v>1200</v>
      </c>
      <c r="M42" s="200">
        <v>2</v>
      </c>
      <c r="N42" s="193">
        <v>6</v>
      </c>
      <c r="O42" s="194">
        <v>120</v>
      </c>
      <c r="P42" s="195">
        <v>1440</v>
      </c>
      <c r="Q42" s="200">
        <v>2</v>
      </c>
      <c r="R42" s="193">
        <v>6</v>
      </c>
      <c r="S42" s="194">
        <v>120</v>
      </c>
      <c r="T42" s="195">
        <v>1440</v>
      </c>
    </row>
    <row r="43" spans="1:20">
      <c r="A43" s="191" t="s">
        <v>198</v>
      </c>
      <c r="B43" s="191" t="s">
        <v>189</v>
      </c>
      <c r="C43" s="191">
        <v>50</v>
      </c>
      <c r="D43" s="191"/>
      <c r="E43" s="200">
        <v>1</v>
      </c>
      <c r="F43" s="193">
        <v>4.8</v>
      </c>
      <c r="G43" s="194">
        <v>50</v>
      </c>
      <c r="H43" s="195">
        <v>240</v>
      </c>
      <c r="I43" s="200">
        <v>1</v>
      </c>
      <c r="J43" s="193">
        <v>6</v>
      </c>
      <c r="K43" s="194">
        <v>50</v>
      </c>
      <c r="L43" s="195">
        <v>300</v>
      </c>
      <c r="M43" s="200">
        <v>1</v>
      </c>
      <c r="N43" s="193">
        <v>7.1999999999999993</v>
      </c>
      <c r="O43" s="194">
        <v>50</v>
      </c>
      <c r="P43" s="195">
        <v>359.99999999999994</v>
      </c>
      <c r="Q43" s="200">
        <v>1</v>
      </c>
      <c r="R43" s="193">
        <v>7.1999999999999993</v>
      </c>
      <c r="S43" s="194">
        <v>50</v>
      </c>
      <c r="T43" s="195">
        <v>359.99999999999994</v>
      </c>
    </row>
    <row r="44" spans="1:20">
      <c r="A44" s="191" t="s">
        <v>199</v>
      </c>
      <c r="B44" s="191" t="s">
        <v>189</v>
      </c>
      <c r="C44" s="191">
        <v>80</v>
      </c>
      <c r="D44" s="191"/>
      <c r="E44" s="200">
        <v>1</v>
      </c>
      <c r="F44" s="193">
        <v>4</v>
      </c>
      <c r="G44" s="194">
        <v>80</v>
      </c>
      <c r="H44" s="195">
        <v>320</v>
      </c>
      <c r="I44" s="200">
        <v>1</v>
      </c>
      <c r="J44" s="193">
        <v>5</v>
      </c>
      <c r="K44" s="194">
        <v>80</v>
      </c>
      <c r="L44" s="195">
        <v>400</v>
      </c>
      <c r="M44" s="200">
        <v>1</v>
      </c>
      <c r="N44" s="193">
        <v>6</v>
      </c>
      <c r="O44" s="194">
        <v>80</v>
      </c>
      <c r="P44" s="195">
        <v>480</v>
      </c>
      <c r="Q44" s="200">
        <v>1</v>
      </c>
      <c r="R44" s="193">
        <v>6</v>
      </c>
      <c r="S44" s="194">
        <v>80</v>
      </c>
      <c r="T44" s="195">
        <v>480</v>
      </c>
    </row>
    <row r="45" spans="1:20">
      <c r="A45" s="191" t="s">
        <v>200</v>
      </c>
      <c r="B45" s="191" t="s">
        <v>189</v>
      </c>
      <c r="C45" s="191">
        <v>40</v>
      </c>
      <c r="D45" s="191"/>
      <c r="E45" s="200">
        <v>2</v>
      </c>
      <c r="F45" s="193">
        <v>4</v>
      </c>
      <c r="G45" s="194">
        <v>40</v>
      </c>
      <c r="H45" s="195">
        <v>320</v>
      </c>
      <c r="I45" s="200">
        <v>2</v>
      </c>
      <c r="J45" s="193">
        <v>5</v>
      </c>
      <c r="K45" s="194">
        <v>40</v>
      </c>
      <c r="L45" s="195">
        <v>400</v>
      </c>
      <c r="M45" s="200">
        <v>2</v>
      </c>
      <c r="N45" s="193">
        <v>6</v>
      </c>
      <c r="O45" s="194">
        <v>40</v>
      </c>
      <c r="P45" s="195">
        <v>480</v>
      </c>
      <c r="Q45" s="200">
        <v>2</v>
      </c>
      <c r="R45" s="193">
        <v>6</v>
      </c>
      <c r="S45" s="194">
        <v>40</v>
      </c>
      <c r="T45" s="195">
        <v>480</v>
      </c>
    </row>
    <row r="46" spans="1:20">
      <c r="A46" s="201" t="s">
        <v>201</v>
      </c>
      <c r="B46" s="201"/>
      <c r="C46" s="201"/>
      <c r="D46" s="204"/>
      <c r="E46" s="202"/>
      <c r="F46" s="201"/>
      <c r="G46" s="201"/>
      <c r="H46" s="203">
        <v>2560</v>
      </c>
      <c r="I46" s="202"/>
      <c r="J46" s="201"/>
      <c r="K46" s="201"/>
      <c r="L46" s="203">
        <v>3200</v>
      </c>
      <c r="M46" s="202"/>
      <c r="N46" s="201"/>
      <c r="O46" s="201"/>
      <c r="P46" s="203">
        <v>3840</v>
      </c>
      <c r="Q46" s="202"/>
      <c r="R46" s="201"/>
      <c r="S46" s="201"/>
      <c r="T46" s="203">
        <v>3840</v>
      </c>
    </row>
    <row r="47" spans="1:20">
      <c r="A47" s="191"/>
      <c r="B47" s="191"/>
      <c r="C47" s="191"/>
      <c r="D47" s="191"/>
      <c r="E47" s="192"/>
      <c r="F47" s="193"/>
      <c r="G47" s="193"/>
      <c r="H47" s="195"/>
      <c r="I47" s="192"/>
      <c r="J47" s="193"/>
      <c r="K47" s="193"/>
      <c r="L47" s="195"/>
      <c r="M47" s="192"/>
      <c r="N47" s="193"/>
      <c r="O47" s="193"/>
      <c r="P47" s="195"/>
      <c r="Q47" s="192"/>
      <c r="R47" s="193"/>
      <c r="S47" s="193"/>
      <c r="T47" s="195"/>
    </row>
    <row r="48" spans="1:20">
      <c r="A48" s="191" t="s">
        <v>202</v>
      </c>
      <c r="B48" s="191"/>
      <c r="C48" s="191"/>
      <c r="D48" s="191"/>
      <c r="E48" s="192"/>
      <c r="F48" s="193"/>
      <c r="G48" s="193"/>
      <c r="H48" s="195"/>
      <c r="I48" s="192"/>
      <c r="J48" s="193"/>
      <c r="K48" s="193"/>
      <c r="L48" s="195"/>
      <c r="M48" s="192"/>
      <c r="N48" s="193"/>
      <c r="O48" s="193"/>
      <c r="P48" s="195"/>
      <c r="Q48" s="192"/>
      <c r="R48" s="193"/>
      <c r="S48" s="193"/>
      <c r="T48" s="195"/>
    </row>
    <row r="49" spans="1:20">
      <c r="A49" s="191" t="s">
        <v>203</v>
      </c>
      <c r="B49" s="191" t="s">
        <v>189</v>
      </c>
      <c r="C49" s="191">
        <v>150</v>
      </c>
      <c r="D49" s="191"/>
      <c r="E49" s="200">
        <v>1</v>
      </c>
      <c r="F49" s="193">
        <v>4</v>
      </c>
      <c r="G49" s="194">
        <v>150</v>
      </c>
      <c r="H49" s="195">
        <v>600</v>
      </c>
      <c r="I49" s="200">
        <v>1</v>
      </c>
      <c r="J49" s="193">
        <v>5</v>
      </c>
      <c r="K49" s="194">
        <v>150</v>
      </c>
      <c r="L49" s="195">
        <v>750</v>
      </c>
      <c r="M49" s="200">
        <v>1</v>
      </c>
      <c r="N49" s="193">
        <v>6</v>
      </c>
      <c r="O49" s="194">
        <v>150</v>
      </c>
      <c r="P49" s="195">
        <v>900</v>
      </c>
      <c r="Q49" s="200">
        <v>1</v>
      </c>
      <c r="R49" s="193">
        <v>6</v>
      </c>
      <c r="S49" s="194">
        <v>150</v>
      </c>
      <c r="T49" s="195">
        <v>900</v>
      </c>
    </row>
    <row r="50" spans="1:20">
      <c r="A50" s="191" t="s">
        <v>204</v>
      </c>
      <c r="B50" s="191" t="s">
        <v>189</v>
      </c>
      <c r="C50" s="191">
        <v>50</v>
      </c>
      <c r="D50" s="191"/>
      <c r="E50" s="200">
        <v>1</v>
      </c>
      <c r="F50" s="193">
        <v>4</v>
      </c>
      <c r="G50" s="194">
        <v>50</v>
      </c>
      <c r="H50" s="195">
        <v>200</v>
      </c>
      <c r="I50" s="200">
        <v>1</v>
      </c>
      <c r="J50" s="193">
        <v>5</v>
      </c>
      <c r="K50" s="194">
        <v>50</v>
      </c>
      <c r="L50" s="195">
        <v>250</v>
      </c>
      <c r="M50" s="200">
        <v>1</v>
      </c>
      <c r="N50" s="193">
        <v>6</v>
      </c>
      <c r="O50" s="194">
        <v>50</v>
      </c>
      <c r="P50" s="195">
        <v>300</v>
      </c>
      <c r="Q50" s="200">
        <v>1</v>
      </c>
      <c r="R50" s="193">
        <v>6</v>
      </c>
      <c r="S50" s="194">
        <v>50</v>
      </c>
      <c r="T50" s="195">
        <v>300</v>
      </c>
    </row>
    <row r="51" spans="1:20">
      <c r="A51" s="191" t="s">
        <v>205</v>
      </c>
      <c r="B51" s="191" t="s">
        <v>187</v>
      </c>
      <c r="C51" s="191">
        <v>500</v>
      </c>
      <c r="D51" s="191"/>
      <c r="E51" s="192">
        <v>2</v>
      </c>
      <c r="F51" s="194">
        <v>1</v>
      </c>
      <c r="G51" s="194">
        <v>500</v>
      </c>
      <c r="H51" s="195">
        <v>1000</v>
      </c>
      <c r="I51" s="192">
        <v>3</v>
      </c>
      <c r="J51" s="194">
        <v>1</v>
      </c>
      <c r="K51" s="194">
        <v>500</v>
      </c>
      <c r="L51" s="195">
        <v>1500</v>
      </c>
      <c r="M51" s="192">
        <v>4</v>
      </c>
      <c r="N51" s="194">
        <v>1</v>
      </c>
      <c r="O51" s="194">
        <v>500</v>
      </c>
      <c r="P51" s="195">
        <v>2000</v>
      </c>
      <c r="Q51" s="192">
        <v>4</v>
      </c>
      <c r="R51" s="194">
        <v>1</v>
      </c>
      <c r="S51" s="194">
        <v>500</v>
      </c>
      <c r="T51" s="195">
        <v>2000</v>
      </c>
    </row>
    <row r="52" spans="1:20">
      <c r="A52" s="191" t="s">
        <v>206</v>
      </c>
      <c r="B52" s="191" t="s">
        <v>207</v>
      </c>
      <c r="C52" s="191">
        <v>500</v>
      </c>
      <c r="D52" s="191"/>
      <c r="E52" s="200">
        <v>1</v>
      </c>
      <c r="F52" s="194">
        <v>1</v>
      </c>
      <c r="G52" s="194">
        <v>500</v>
      </c>
      <c r="H52" s="195">
        <v>500</v>
      </c>
      <c r="I52" s="200">
        <v>1</v>
      </c>
      <c r="J52" s="194">
        <v>1</v>
      </c>
      <c r="K52" s="194">
        <v>500</v>
      </c>
      <c r="L52" s="195">
        <v>500</v>
      </c>
      <c r="M52" s="200">
        <v>1</v>
      </c>
      <c r="N52" s="194">
        <v>1</v>
      </c>
      <c r="O52" s="194">
        <v>500</v>
      </c>
      <c r="P52" s="195">
        <v>500</v>
      </c>
      <c r="Q52" s="200">
        <v>1</v>
      </c>
      <c r="R52" s="194">
        <v>1</v>
      </c>
      <c r="S52" s="194">
        <v>500</v>
      </c>
      <c r="T52" s="195">
        <v>500</v>
      </c>
    </row>
    <row r="53" spans="1:20">
      <c r="A53" s="191" t="s">
        <v>208</v>
      </c>
      <c r="B53" s="191" t="s">
        <v>207</v>
      </c>
      <c r="C53" s="191">
        <v>300</v>
      </c>
      <c r="D53" s="191"/>
      <c r="E53" s="200">
        <v>1</v>
      </c>
      <c r="F53" s="194">
        <v>1</v>
      </c>
      <c r="G53" s="194">
        <v>300</v>
      </c>
      <c r="H53" s="195">
        <v>300</v>
      </c>
      <c r="I53" s="200">
        <v>1</v>
      </c>
      <c r="J53" s="194">
        <v>1</v>
      </c>
      <c r="K53" s="194">
        <v>300</v>
      </c>
      <c r="L53" s="195">
        <v>300</v>
      </c>
      <c r="M53" s="200">
        <v>1</v>
      </c>
      <c r="N53" s="194">
        <v>1</v>
      </c>
      <c r="O53" s="194">
        <v>300</v>
      </c>
      <c r="P53" s="195">
        <v>300</v>
      </c>
      <c r="Q53" s="200">
        <v>1</v>
      </c>
      <c r="R53" s="194">
        <v>1</v>
      </c>
      <c r="S53" s="194">
        <v>300</v>
      </c>
      <c r="T53" s="195">
        <v>300</v>
      </c>
    </row>
    <row r="54" spans="1:20">
      <c r="A54" s="191" t="s">
        <v>209</v>
      </c>
      <c r="B54" s="191" t="s">
        <v>189</v>
      </c>
      <c r="C54" s="191">
        <v>75</v>
      </c>
      <c r="D54" s="191"/>
      <c r="E54" s="200">
        <v>1</v>
      </c>
      <c r="F54" s="193">
        <v>4</v>
      </c>
      <c r="G54" s="194">
        <v>75</v>
      </c>
      <c r="H54" s="195">
        <v>300</v>
      </c>
      <c r="I54" s="200">
        <v>1</v>
      </c>
      <c r="J54" s="193">
        <v>5</v>
      </c>
      <c r="K54" s="194">
        <v>75</v>
      </c>
      <c r="L54" s="195">
        <v>375</v>
      </c>
      <c r="M54" s="200">
        <v>1</v>
      </c>
      <c r="N54" s="193">
        <v>6</v>
      </c>
      <c r="O54" s="194">
        <v>75</v>
      </c>
      <c r="P54" s="195">
        <v>450</v>
      </c>
      <c r="Q54" s="200">
        <v>1</v>
      </c>
      <c r="R54" s="193">
        <v>6</v>
      </c>
      <c r="S54" s="194">
        <v>75</v>
      </c>
      <c r="T54" s="195">
        <v>450</v>
      </c>
    </row>
    <row r="55" spans="1:20">
      <c r="A55" s="191" t="s">
        <v>210</v>
      </c>
      <c r="B55" s="191" t="s">
        <v>189</v>
      </c>
      <c r="C55" s="191">
        <v>50</v>
      </c>
      <c r="D55" s="191"/>
      <c r="E55" s="200">
        <v>1</v>
      </c>
      <c r="F55" s="193">
        <v>4</v>
      </c>
      <c r="G55" s="194">
        <v>50</v>
      </c>
      <c r="H55" s="195">
        <v>200</v>
      </c>
      <c r="I55" s="200">
        <v>1</v>
      </c>
      <c r="J55" s="193">
        <v>5</v>
      </c>
      <c r="K55" s="194">
        <v>50</v>
      </c>
      <c r="L55" s="195">
        <v>250</v>
      </c>
      <c r="M55" s="200">
        <v>1</v>
      </c>
      <c r="N55" s="193">
        <v>6</v>
      </c>
      <c r="O55" s="194">
        <v>50</v>
      </c>
      <c r="P55" s="195">
        <v>300</v>
      </c>
      <c r="Q55" s="200">
        <v>1</v>
      </c>
      <c r="R55" s="193">
        <v>6</v>
      </c>
      <c r="S55" s="194">
        <v>50</v>
      </c>
      <c r="T55" s="195">
        <v>300</v>
      </c>
    </row>
    <row r="56" spans="1:20">
      <c r="A56" s="201" t="s">
        <v>211</v>
      </c>
      <c r="B56" s="201"/>
      <c r="C56" s="201"/>
      <c r="D56" s="204"/>
      <c r="E56" s="202"/>
      <c r="F56" s="201"/>
      <c r="G56" s="201"/>
      <c r="H56" s="203">
        <v>3100</v>
      </c>
      <c r="I56" s="202"/>
      <c r="J56" s="201"/>
      <c r="K56" s="201"/>
      <c r="L56" s="203">
        <v>3925</v>
      </c>
      <c r="M56" s="202"/>
      <c r="N56" s="201"/>
      <c r="O56" s="201"/>
      <c r="P56" s="203">
        <v>4750</v>
      </c>
      <c r="Q56" s="202"/>
      <c r="R56" s="201"/>
      <c r="S56" s="201"/>
      <c r="T56" s="203">
        <v>4750</v>
      </c>
    </row>
    <row r="57" spans="1:20">
      <c r="A57" s="191"/>
      <c r="B57" s="191"/>
      <c r="C57" s="191"/>
      <c r="D57" s="191"/>
      <c r="E57" s="192"/>
      <c r="F57" s="193"/>
      <c r="G57" s="193"/>
      <c r="H57" s="195"/>
      <c r="I57" s="192"/>
      <c r="J57" s="193"/>
      <c r="K57" s="193"/>
      <c r="L57" s="195"/>
      <c r="M57" s="192"/>
      <c r="N57" s="193"/>
      <c r="O57" s="193"/>
      <c r="P57" s="195"/>
      <c r="Q57" s="192"/>
      <c r="R57" s="193"/>
      <c r="S57" s="193"/>
      <c r="T57" s="195"/>
    </row>
    <row r="58" spans="1:20">
      <c r="A58" s="205" t="s">
        <v>219</v>
      </c>
      <c r="B58" s="205"/>
      <c r="C58" s="205"/>
      <c r="D58" s="205"/>
      <c r="E58" s="206"/>
      <c r="F58" s="205"/>
      <c r="G58" s="205"/>
      <c r="H58" s="207">
        <v>8130</v>
      </c>
      <c r="I58" s="206"/>
      <c r="J58" s="205"/>
      <c r="K58" s="205"/>
      <c r="L58" s="207">
        <v>10905</v>
      </c>
      <c r="M58" s="206"/>
      <c r="N58" s="205"/>
      <c r="O58" s="205"/>
      <c r="P58" s="207">
        <v>14530</v>
      </c>
      <c r="Q58" s="206"/>
      <c r="R58" s="205"/>
      <c r="S58" s="205"/>
      <c r="T58" s="207">
        <v>14530</v>
      </c>
    </row>
    <row r="59" spans="1:20">
      <c r="A59" s="191"/>
      <c r="B59" s="191"/>
      <c r="C59" s="191"/>
      <c r="D59" s="191"/>
      <c r="E59" s="192"/>
      <c r="F59" s="193"/>
      <c r="G59" s="193"/>
      <c r="H59" s="208"/>
      <c r="I59" s="192"/>
      <c r="J59" s="193"/>
      <c r="K59" s="193"/>
      <c r="L59" s="208"/>
      <c r="M59" s="192"/>
      <c r="N59" s="193"/>
      <c r="O59" s="193"/>
      <c r="P59" s="208"/>
      <c r="Q59" s="192"/>
      <c r="R59" s="193"/>
      <c r="S59" s="193"/>
      <c r="T59" s="208"/>
    </row>
    <row r="60" spans="1:20">
      <c r="A60" s="205" t="s">
        <v>213</v>
      </c>
      <c r="B60" s="205" t="s">
        <v>187</v>
      </c>
      <c r="C60" s="205"/>
      <c r="D60" s="205"/>
      <c r="E60" s="206"/>
      <c r="F60" s="205"/>
      <c r="G60" s="205"/>
      <c r="H60" s="209">
        <v>2</v>
      </c>
      <c r="I60" s="206"/>
      <c r="J60" s="205"/>
      <c r="K60" s="205"/>
      <c r="L60" s="209">
        <v>3</v>
      </c>
      <c r="M60" s="206"/>
      <c r="N60" s="205"/>
      <c r="O60" s="205"/>
      <c r="P60" s="209">
        <v>4</v>
      </c>
      <c r="Q60" s="206"/>
      <c r="R60" s="205"/>
      <c r="S60" s="205"/>
      <c r="T60" s="209">
        <v>4</v>
      </c>
    </row>
    <row r="61" spans="1:20" ht="15.75" thickBot="1">
      <c r="A61" s="210" t="s">
        <v>214</v>
      </c>
      <c r="B61" s="210" t="s">
        <v>189</v>
      </c>
      <c r="C61" s="210"/>
      <c r="D61" s="210"/>
      <c r="E61" s="211"/>
      <c r="F61" s="212"/>
      <c r="G61" s="212"/>
      <c r="H61" s="214">
        <v>4</v>
      </c>
      <c r="I61" s="211"/>
      <c r="J61" s="212"/>
      <c r="K61" s="212"/>
      <c r="L61" s="214">
        <v>5</v>
      </c>
      <c r="M61" s="211"/>
      <c r="N61" s="212"/>
      <c r="O61" s="212"/>
      <c r="P61" s="214">
        <v>6</v>
      </c>
      <c r="Q61" s="211"/>
      <c r="R61" s="212"/>
      <c r="S61" s="212"/>
      <c r="T61" s="214">
        <v>6</v>
      </c>
    </row>
    <row r="62" spans="1:20" ht="15.75" thickBot="1"/>
    <row r="63" spans="1:20">
      <c r="A63" s="186" t="s">
        <v>59</v>
      </c>
      <c r="C63" s="187" t="s">
        <v>215</v>
      </c>
      <c r="E63" s="188" t="s">
        <v>183</v>
      </c>
      <c r="F63" s="189" t="s">
        <v>184</v>
      </c>
      <c r="G63" s="189" t="s">
        <v>185</v>
      </c>
      <c r="H63" s="190">
        <v>42767</v>
      </c>
      <c r="I63" s="188" t="s">
        <v>183</v>
      </c>
      <c r="J63" s="189" t="s">
        <v>184</v>
      </c>
      <c r="K63" s="189" t="s">
        <v>185</v>
      </c>
      <c r="L63" s="190">
        <v>42856</v>
      </c>
      <c r="M63" s="188" t="s">
        <v>183</v>
      </c>
      <c r="N63" s="189" t="s">
        <v>184</v>
      </c>
      <c r="O63" s="189" t="s">
        <v>185</v>
      </c>
      <c r="P63" s="190">
        <v>43009</v>
      </c>
      <c r="Q63" s="188" t="s">
        <v>183</v>
      </c>
      <c r="R63" s="189" t="s">
        <v>184</v>
      </c>
      <c r="S63" s="189" t="s">
        <v>185</v>
      </c>
      <c r="T63" s="190">
        <v>43132</v>
      </c>
    </row>
    <row r="64" spans="1:20">
      <c r="A64" s="191" t="s">
        <v>216</v>
      </c>
      <c r="B64" s="191" t="s">
        <v>187</v>
      </c>
      <c r="C64" s="191">
        <v>50</v>
      </c>
      <c r="D64" s="191"/>
      <c r="E64" s="192">
        <v>3</v>
      </c>
      <c r="F64" s="193">
        <v>5</v>
      </c>
      <c r="G64" s="194">
        <v>0</v>
      </c>
      <c r="H64" s="195">
        <v>0</v>
      </c>
      <c r="I64" s="192">
        <v>4</v>
      </c>
      <c r="J64" s="193">
        <v>5</v>
      </c>
      <c r="K64" s="194">
        <v>0</v>
      </c>
      <c r="L64" s="195">
        <v>0</v>
      </c>
      <c r="M64" s="192">
        <v>4</v>
      </c>
      <c r="N64" s="193">
        <v>6</v>
      </c>
      <c r="O64" s="194">
        <v>0</v>
      </c>
      <c r="P64" s="195">
        <v>0</v>
      </c>
      <c r="Q64" s="192">
        <v>4</v>
      </c>
      <c r="R64" s="193">
        <v>6</v>
      </c>
      <c r="S64" s="194">
        <v>0</v>
      </c>
      <c r="T64" s="195">
        <v>0</v>
      </c>
    </row>
    <row r="65" spans="1:20">
      <c r="A65" s="191" t="s">
        <v>220</v>
      </c>
      <c r="B65" s="191" t="s">
        <v>189</v>
      </c>
      <c r="C65" s="191">
        <v>150</v>
      </c>
      <c r="D65" s="191"/>
      <c r="E65" s="192">
        <v>3</v>
      </c>
      <c r="F65" s="193">
        <v>5</v>
      </c>
      <c r="G65" s="194">
        <v>150</v>
      </c>
      <c r="H65" s="195">
        <v>2250</v>
      </c>
      <c r="I65" s="192">
        <v>4</v>
      </c>
      <c r="J65" s="193">
        <v>5</v>
      </c>
      <c r="K65" s="194">
        <v>150</v>
      </c>
      <c r="L65" s="195">
        <v>3000</v>
      </c>
      <c r="M65" s="192">
        <v>4</v>
      </c>
      <c r="N65" s="193">
        <v>6</v>
      </c>
      <c r="O65" s="194">
        <v>150</v>
      </c>
      <c r="P65" s="195">
        <v>3600</v>
      </c>
      <c r="Q65" s="192">
        <v>4</v>
      </c>
      <c r="R65" s="193">
        <v>6</v>
      </c>
      <c r="S65" s="194">
        <v>150</v>
      </c>
      <c r="T65" s="195">
        <v>3600</v>
      </c>
    </row>
    <row r="66" spans="1:20">
      <c r="A66" s="191" t="s">
        <v>191</v>
      </c>
      <c r="B66" s="191" t="s">
        <v>189</v>
      </c>
      <c r="C66" s="197">
        <v>60</v>
      </c>
      <c r="D66" s="191"/>
      <c r="E66" s="192">
        <v>3</v>
      </c>
      <c r="F66" s="194">
        <v>5</v>
      </c>
      <c r="G66" s="194">
        <v>60</v>
      </c>
      <c r="H66" s="195">
        <v>900</v>
      </c>
      <c r="I66" s="192">
        <v>4</v>
      </c>
      <c r="J66" s="194">
        <v>1</v>
      </c>
      <c r="K66" s="194">
        <v>60</v>
      </c>
      <c r="L66" s="195">
        <v>240</v>
      </c>
      <c r="M66" s="192">
        <v>4</v>
      </c>
      <c r="N66" s="194">
        <v>1</v>
      </c>
      <c r="O66" s="194">
        <v>60</v>
      </c>
      <c r="P66" s="195">
        <v>240</v>
      </c>
      <c r="Q66" s="192">
        <v>4</v>
      </c>
      <c r="R66" s="194">
        <v>1</v>
      </c>
      <c r="S66" s="194">
        <v>60</v>
      </c>
      <c r="T66" s="195">
        <v>240</v>
      </c>
    </row>
    <row r="67" spans="1:20">
      <c r="A67" s="191" t="s">
        <v>123</v>
      </c>
      <c r="B67" s="191" t="s">
        <v>189</v>
      </c>
      <c r="C67" s="197">
        <v>50</v>
      </c>
      <c r="D67" s="191"/>
      <c r="E67" s="192">
        <v>3</v>
      </c>
      <c r="F67" s="193">
        <v>5</v>
      </c>
      <c r="G67" s="194">
        <v>50</v>
      </c>
      <c r="H67" s="195">
        <v>750</v>
      </c>
      <c r="I67" s="192">
        <v>4</v>
      </c>
      <c r="J67" s="193">
        <v>5</v>
      </c>
      <c r="K67" s="194">
        <v>50</v>
      </c>
      <c r="L67" s="195">
        <v>1000</v>
      </c>
      <c r="M67" s="192">
        <v>4</v>
      </c>
      <c r="N67" s="193">
        <v>6</v>
      </c>
      <c r="O67" s="194">
        <v>50</v>
      </c>
      <c r="P67" s="195">
        <v>1200</v>
      </c>
      <c r="Q67" s="192">
        <v>4</v>
      </c>
      <c r="R67" s="193">
        <v>6</v>
      </c>
      <c r="S67" s="194">
        <v>50</v>
      </c>
      <c r="T67" s="195">
        <v>1200</v>
      </c>
    </row>
    <row r="68" spans="1:20">
      <c r="A68" s="191" t="s">
        <v>221</v>
      </c>
      <c r="B68" s="191" t="s">
        <v>189</v>
      </c>
      <c r="C68" s="191">
        <v>15</v>
      </c>
      <c r="D68" s="191"/>
      <c r="E68" s="200">
        <v>8</v>
      </c>
      <c r="F68" s="193">
        <v>5</v>
      </c>
      <c r="G68" s="194">
        <v>15</v>
      </c>
      <c r="H68" s="195">
        <v>600</v>
      </c>
      <c r="I68" s="200">
        <v>8</v>
      </c>
      <c r="J68" s="193">
        <v>5</v>
      </c>
      <c r="K68" s="194">
        <v>15</v>
      </c>
      <c r="L68" s="195">
        <v>600</v>
      </c>
      <c r="M68" s="200">
        <v>10</v>
      </c>
      <c r="N68" s="193">
        <v>6</v>
      </c>
      <c r="O68" s="194">
        <v>15</v>
      </c>
      <c r="P68" s="195">
        <v>900</v>
      </c>
      <c r="Q68" s="200">
        <v>10</v>
      </c>
      <c r="R68" s="193">
        <v>6</v>
      </c>
      <c r="S68" s="194">
        <v>15</v>
      </c>
      <c r="T68" s="195">
        <v>900</v>
      </c>
    </row>
    <row r="69" spans="1:20">
      <c r="A69" s="201" t="s">
        <v>194</v>
      </c>
      <c r="B69" s="201"/>
      <c r="C69" s="201"/>
      <c r="D69" s="201"/>
      <c r="E69" s="202"/>
      <c r="F69" s="201"/>
      <c r="G69" s="201"/>
      <c r="H69" s="203">
        <v>4500</v>
      </c>
      <c r="I69" s="202"/>
      <c r="J69" s="201"/>
      <c r="K69" s="201"/>
      <c r="L69" s="203">
        <v>4840</v>
      </c>
      <c r="M69" s="202"/>
      <c r="N69" s="201"/>
      <c r="O69" s="201"/>
      <c r="P69" s="203">
        <v>5940</v>
      </c>
      <c r="Q69" s="202"/>
      <c r="R69" s="201"/>
      <c r="S69" s="201"/>
      <c r="T69" s="203">
        <v>5940</v>
      </c>
    </row>
    <row r="70" spans="1:20">
      <c r="A70" s="191"/>
      <c r="B70" s="191"/>
      <c r="C70" s="191"/>
      <c r="D70" s="191"/>
      <c r="E70" s="192"/>
      <c r="F70" s="193"/>
      <c r="G70" s="193"/>
      <c r="H70" s="195"/>
      <c r="I70" s="192"/>
      <c r="J70" s="193"/>
      <c r="K70" s="193"/>
      <c r="L70" s="195"/>
      <c r="M70" s="192"/>
      <c r="N70" s="193"/>
      <c r="O70" s="193"/>
      <c r="P70" s="195"/>
      <c r="Q70" s="192"/>
      <c r="R70" s="193"/>
      <c r="S70" s="193"/>
      <c r="T70" s="195"/>
    </row>
    <row r="71" spans="1:20">
      <c r="A71" s="191" t="s">
        <v>195</v>
      </c>
      <c r="B71" s="191"/>
      <c r="C71" s="191"/>
      <c r="D71" s="191"/>
      <c r="E71" s="192"/>
      <c r="F71" s="193"/>
      <c r="G71" s="193"/>
      <c r="H71" s="195"/>
      <c r="I71" s="192"/>
      <c r="J71" s="193"/>
      <c r="K71" s="193"/>
      <c r="L71" s="195"/>
      <c r="M71" s="192"/>
      <c r="N71" s="193"/>
      <c r="O71" s="193"/>
      <c r="P71" s="195"/>
      <c r="Q71" s="192"/>
      <c r="R71" s="193"/>
      <c r="S71" s="193"/>
      <c r="T71" s="195"/>
    </row>
    <row r="72" spans="1:20">
      <c r="A72" s="191" t="s">
        <v>196</v>
      </c>
      <c r="B72" s="191" t="s">
        <v>189</v>
      </c>
      <c r="C72" s="191">
        <v>150</v>
      </c>
      <c r="D72" s="191"/>
      <c r="E72" s="200">
        <v>1</v>
      </c>
      <c r="F72" s="193">
        <v>6</v>
      </c>
      <c r="G72" s="194">
        <v>150</v>
      </c>
      <c r="H72" s="195">
        <v>900</v>
      </c>
      <c r="I72" s="200">
        <v>1</v>
      </c>
      <c r="J72" s="193">
        <v>6</v>
      </c>
      <c r="K72" s="194">
        <v>150</v>
      </c>
      <c r="L72" s="195">
        <v>900</v>
      </c>
      <c r="M72" s="200">
        <v>1</v>
      </c>
      <c r="N72" s="193">
        <v>7.1999999999999993</v>
      </c>
      <c r="O72" s="194">
        <v>150</v>
      </c>
      <c r="P72" s="195">
        <v>1080</v>
      </c>
      <c r="Q72" s="200">
        <v>1</v>
      </c>
      <c r="R72" s="193">
        <v>7.1999999999999993</v>
      </c>
      <c r="S72" s="194">
        <v>150</v>
      </c>
      <c r="T72" s="195">
        <v>1080</v>
      </c>
    </row>
    <row r="73" spans="1:20">
      <c r="A73" s="191" t="s">
        <v>197</v>
      </c>
      <c r="B73" s="191" t="s">
        <v>189</v>
      </c>
      <c r="C73" s="191">
        <v>120</v>
      </c>
      <c r="D73" s="191"/>
      <c r="E73" s="200">
        <v>3</v>
      </c>
      <c r="F73" s="193">
        <v>5</v>
      </c>
      <c r="G73" s="194">
        <v>120</v>
      </c>
      <c r="H73" s="195">
        <v>1800</v>
      </c>
      <c r="I73" s="200">
        <v>2</v>
      </c>
      <c r="J73" s="193">
        <v>5</v>
      </c>
      <c r="K73" s="194">
        <v>120</v>
      </c>
      <c r="L73" s="195">
        <v>1200</v>
      </c>
      <c r="M73" s="200">
        <v>2</v>
      </c>
      <c r="N73" s="193">
        <v>6</v>
      </c>
      <c r="O73" s="194">
        <v>120</v>
      </c>
      <c r="P73" s="195">
        <v>1440</v>
      </c>
      <c r="Q73" s="200">
        <v>2</v>
      </c>
      <c r="R73" s="193">
        <v>6</v>
      </c>
      <c r="S73" s="194">
        <v>120</v>
      </c>
      <c r="T73" s="195">
        <v>1440</v>
      </c>
    </row>
    <row r="74" spans="1:20">
      <c r="A74" s="191" t="s">
        <v>198</v>
      </c>
      <c r="B74" s="191" t="s">
        <v>189</v>
      </c>
      <c r="C74" s="191">
        <v>50</v>
      </c>
      <c r="D74" s="191"/>
      <c r="E74" s="200">
        <v>1</v>
      </c>
      <c r="F74" s="193">
        <v>6</v>
      </c>
      <c r="G74" s="194">
        <v>50</v>
      </c>
      <c r="H74" s="195">
        <v>300</v>
      </c>
      <c r="I74" s="200">
        <v>1</v>
      </c>
      <c r="J74" s="193">
        <v>6</v>
      </c>
      <c r="K74" s="194">
        <v>50</v>
      </c>
      <c r="L74" s="195">
        <v>300</v>
      </c>
      <c r="M74" s="200">
        <v>1</v>
      </c>
      <c r="N74" s="193">
        <v>7.1999999999999993</v>
      </c>
      <c r="O74" s="194">
        <v>50</v>
      </c>
      <c r="P74" s="195">
        <v>359.99999999999994</v>
      </c>
      <c r="Q74" s="200">
        <v>1</v>
      </c>
      <c r="R74" s="193">
        <v>7.1999999999999993</v>
      </c>
      <c r="S74" s="194">
        <v>50</v>
      </c>
      <c r="T74" s="195">
        <v>359.99999999999994</v>
      </c>
    </row>
    <row r="75" spans="1:20">
      <c r="A75" s="191" t="s">
        <v>199</v>
      </c>
      <c r="B75" s="191" t="s">
        <v>189</v>
      </c>
      <c r="C75" s="191">
        <v>80</v>
      </c>
      <c r="D75" s="191"/>
      <c r="E75" s="200">
        <v>1</v>
      </c>
      <c r="F75" s="193">
        <v>5</v>
      </c>
      <c r="G75" s="194">
        <v>80</v>
      </c>
      <c r="H75" s="195">
        <v>400</v>
      </c>
      <c r="I75" s="200">
        <v>1</v>
      </c>
      <c r="J75" s="193">
        <v>5</v>
      </c>
      <c r="K75" s="194">
        <v>80</v>
      </c>
      <c r="L75" s="195">
        <v>400</v>
      </c>
      <c r="M75" s="200">
        <v>1</v>
      </c>
      <c r="N75" s="193">
        <v>6</v>
      </c>
      <c r="O75" s="194">
        <v>80</v>
      </c>
      <c r="P75" s="195">
        <v>480</v>
      </c>
      <c r="Q75" s="200">
        <v>1</v>
      </c>
      <c r="R75" s="193">
        <v>6</v>
      </c>
      <c r="S75" s="194">
        <v>80</v>
      </c>
      <c r="T75" s="195">
        <v>480</v>
      </c>
    </row>
    <row r="76" spans="1:20">
      <c r="A76" s="191" t="s">
        <v>200</v>
      </c>
      <c r="B76" s="191" t="s">
        <v>189</v>
      </c>
      <c r="C76" s="191">
        <v>40</v>
      </c>
      <c r="D76" s="191"/>
      <c r="E76" s="200">
        <v>4</v>
      </c>
      <c r="F76" s="193">
        <v>5</v>
      </c>
      <c r="G76" s="194">
        <v>40</v>
      </c>
      <c r="H76" s="195">
        <v>800</v>
      </c>
      <c r="I76" s="200">
        <v>2</v>
      </c>
      <c r="J76" s="193">
        <v>5</v>
      </c>
      <c r="K76" s="194">
        <v>40</v>
      </c>
      <c r="L76" s="195">
        <v>400</v>
      </c>
      <c r="M76" s="200">
        <v>2</v>
      </c>
      <c r="N76" s="193">
        <v>6</v>
      </c>
      <c r="O76" s="194">
        <v>40</v>
      </c>
      <c r="P76" s="195">
        <v>480</v>
      </c>
      <c r="Q76" s="200">
        <v>2</v>
      </c>
      <c r="R76" s="193">
        <v>6</v>
      </c>
      <c r="S76" s="194">
        <v>40</v>
      </c>
      <c r="T76" s="195">
        <v>480</v>
      </c>
    </row>
    <row r="77" spans="1:20">
      <c r="A77" s="201" t="s">
        <v>201</v>
      </c>
      <c r="B77" s="201"/>
      <c r="C77" s="201"/>
      <c r="D77" s="204"/>
      <c r="E77" s="202"/>
      <c r="F77" s="201"/>
      <c r="G77" s="201"/>
      <c r="H77" s="203">
        <v>4200</v>
      </c>
      <c r="I77" s="202"/>
      <c r="J77" s="201"/>
      <c r="K77" s="201"/>
      <c r="L77" s="203">
        <v>3200</v>
      </c>
      <c r="M77" s="202"/>
      <c r="N77" s="201"/>
      <c r="O77" s="201"/>
      <c r="P77" s="203">
        <v>3840</v>
      </c>
      <c r="Q77" s="202"/>
      <c r="R77" s="201"/>
      <c r="S77" s="201"/>
      <c r="T77" s="203">
        <v>3840</v>
      </c>
    </row>
    <row r="78" spans="1:20">
      <c r="A78" s="191"/>
      <c r="B78" s="191"/>
      <c r="C78" s="191"/>
      <c r="D78" s="191"/>
      <c r="E78" s="192"/>
      <c r="F78" s="193"/>
      <c r="G78" s="193"/>
      <c r="H78" s="195"/>
      <c r="I78" s="192"/>
      <c r="J78" s="193"/>
      <c r="K78" s="193"/>
      <c r="L78" s="195"/>
      <c r="M78" s="192"/>
      <c r="N78" s="193"/>
      <c r="O78" s="193"/>
      <c r="P78" s="195"/>
      <c r="Q78" s="192"/>
      <c r="R78" s="193"/>
      <c r="S78" s="193"/>
      <c r="T78" s="195"/>
    </row>
    <row r="79" spans="1:20">
      <c r="A79" s="191" t="s">
        <v>202</v>
      </c>
      <c r="B79" s="191"/>
      <c r="C79" s="191"/>
      <c r="D79" s="191"/>
      <c r="E79" s="192"/>
      <c r="F79" s="193"/>
      <c r="G79" s="193"/>
      <c r="H79" s="195"/>
      <c r="I79" s="192"/>
      <c r="J79" s="193"/>
      <c r="K79" s="193"/>
      <c r="L79" s="195"/>
      <c r="M79" s="192"/>
      <c r="N79" s="193"/>
      <c r="O79" s="193"/>
      <c r="P79" s="195"/>
      <c r="Q79" s="192"/>
      <c r="R79" s="193"/>
      <c r="S79" s="193"/>
      <c r="T79" s="195"/>
    </row>
    <row r="80" spans="1:20">
      <c r="A80" s="191" t="s">
        <v>203</v>
      </c>
      <c r="B80" s="191" t="s">
        <v>189</v>
      </c>
      <c r="C80" s="191">
        <v>150</v>
      </c>
      <c r="D80" s="191"/>
      <c r="E80" s="200">
        <v>1</v>
      </c>
      <c r="F80" s="193">
        <v>5</v>
      </c>
      <c r="G80" s="194">
        <v>150</v>
      </c>
      <c r="H80" s="195">
        <v>750</v>
      </c>
      <c r="I80" s="200">
        <v>1</v>
      </c>
      <c r="J80" s="193">
        <v>5</v>
      </c>
      <c r="K80" s="194">
        <v>150</v>
      </c>
      <c r="L80" s="195">
        <v>750</v>
      </c>
      <c r="M80" s="200">
        <v>1</v>
      </c>
      <c r="N80" s="193">
        <v>6</v>
      </c>
      <c r="O80" s="194">
        <v>150</v>
      </c>
      <c r="P80" s="195">
        <v>900</v>
      </c>
      <c r="Q80" s="200">
        <v>1</v>
      </c>
      <c r="R80" s="193">
        <v>6</v>
      </c>
      <c r="S80" s="194">
        <v>150</v>
      </c>
      <c r="T80" s="195">
        <v>900</v>
      </c>
    </row>
    <row r="81" spans="1:25">
      <c r="A81" s="191" t="s">
        <v>204</v>
      </c>
      <c r="B81" s="191" t="s">
        <v>189</v>
      </c>
      <c r="C81" s="191">
        <v>50</v>
      </c>
      <c r="D81" s="191"/>
      <c r="E81" s="200">
        <v>1</v>
      </c>
      <c r="F81" s="193">
        <v>5</v>
      </c>
      <c r="G81" s="194">
        <v>50</v>
      </c>
      <c r="H81" s="195">
        <v>250</v>
      </c>
      <c r="I81" s="200">
        <v>1</v>
      </c>
      <c r="J81" s="193">
        <v>5</v>
      </c>
      <c r="K81" s="194">
        <v>50</v>
      </c>
      <c r="L81" s="195">
        <v>250</v>
      </c>
      <c r="M81" s="200">
        <v>1</v>
      </c>
      <c r="N81" s="193">
        <v>6</v>
      </c>
      <c r="O81" s="194">
        <v>50</v>
      </c>
      <c r="P81" s="195">
        <v>300</v>
      </c>
      <c r="Q81" s="200">
        <v>1</v>
      </c>
      <c r="R81" s="193">
        <v>6</v>
      </c>
      <c r="S81" s="194">
        <v>50</v>
      </c>
      <c r="T81" s="195">
        <v>300</v>
      </c>
    </row>
    <row r="82" spans="1:25">
      <c r="A82" s="191" t="s">
        <v>205</v>
      </c>
      <c r="B82" s="191" t="s">
        <v>187</v>
      </c>
      <c r="C82" s="191">
        <v>500</v>
      </c>
      <c r="D82" s="191"/>
      <c r="E82" s="192">
        <v>3</v>
      </c>
      <c r="F82" s="194">
        <v>1</v>
      </c>
      <c r="G82" s="194">
        <v>500</v>
      </c>
      <c r="H82" s="195">
        <v>1500</v>
      </c>
      <c r="I82" s="192">
        <v>4</v>
      </c>
      <c r="J82" s="194">
        <v>1</v>
      </c>
      <c r="K82" s="194">
        <v>500</v>
      </c>
      <c r="L82" s="195">
        <v>2000</v>
      </c>
      <c r="M82" s="192">
        <v>4</v>
      </c>
      <c r="N82" s="194">
        <v>1</v>
      </c>
      <c r="O82" s="194">
        <v>500</v>
      </c>
      <c r="P82" s="195">
        <v>2000</v>
      </c>
      <c r="Q82" s="192">
        <v>4</v>
      </c>
      <c r="R82" s="194">
        <v>1</v>
      </c>
      <c r="S82" s="194">
        <v>500</v>
      </c>
      <c r="T82" s="195">
        <v>2000</v>
      </c>
    </row>
    <row r="83" spans="1:25">
      <c r="A83" s="191" t="s">
        <v>206</v>
      </c>
      <c r="B83" s="191" t="s">
        <v>207</v>
      </c>
      <c r="C83" s="191">
        <v>500</v>
      </c>
      <c r="D83" s="191"/>
      <c r="E83" s="200">
        <v>1</v>
      </c>
      <c r="F83" s="194">
        <v>1</v>
      </c>
      <c r="G83" s="194">
        <v>500</v>
      </c>
      <c r="H83" s="195">
        <v>500</v>
      </c>
      <c r="I83" s="200">
        <v>1</v>
      </c>
      <c r="J83" s="194">
        <v>1</v>
      </c>
      <c r="K83" s="194">
        <v>500</v>
      </c>
      <c r="L83" s="195">
        <v>500</v>
      </c>
      <c r="M83" s="200">
        <v>1</v>
      </c>
      <c r="N83" s="194">
        <v>1</v>
      </c>
      <c r="O83" s="194">
        <v>500</v>
      </c>
      <c r="P83" s="195">
        <v>500</v>
      </c>
      <c r="Q83" s="200">
        <v>1</v>
      </c>
      <c r="R83" s="194">
        <v>1</v>
      </c>
      <c r="S83" s="194">
        <v>500</v>
      </c>
      <c r="T83" s="195">
        <v>500</v>
      </c>
    </row>
    <row r="84" spans="1:25">
      <c r="A84" s="191" t="s">
        <v>208</v>
      </c>
      <c r="B84" s="191" t="s">
        <v>207</v>
      </c>
      <c r="C84" s="191">
        <v>300</v>
      </c>
      <c r="D84" s="191"/>
      <c r="E84" s="200">
        <v>1</v>
      </c>
      <c r="F84" s="194">
        <v>1</v>
      </c>
      <c r="G84" s="194">
        <v>300</v>
      </c>
      <c r="H84" s="195">
        <v>300</v>
      </c>
      <c r="I84" s="200">
        <v>1</v>
      </c>
      <c r="J84" s="194">
        <v>1</v>
      </c>
      <c r="K84" s="194">
        <v>300</v>
      </c>
      <c r="L84" s="195">
        <v>300</v>
      </c>
      <c r="M84" s="200">
        <v>1</v>
      </c>
      <c r="N84" s="194">
        <v>1</v>
      </c>
      <c r="O84" s="194">
        <v>300</v>
      </c>
      <c r="P84" s="195">
        <v>300</v>
      </c>
      <c r="Q84" s="200">
        <v>1</v>
      </c>
      <c r="R84" s="194">
        <v>1</v>
      </c>
      <c r="S84" s="194">
        <v>300</v>
      </c>
      <c r="T84" s="195">
        <v>300</v>
      </c>
    </row>
    <row r="85" spans="1:25">
      <c r="A85" s="191" t="s">
        <v>209</v>
      </c>
      <c r="B85" s="191" t="s">
        <v>189</v>
      </c>
      <c r="C85" s="191">
        <v>75</v>
      </c>
      <c r="D85" s="191"/>
      <c r="E85" s="200">
        <v>1</v>
      </c>
      <c r="F85" s="193">
        <v>5</v>
      </c>
      <c r="G85" s="194">
        <v>75</v>
      </c>
      <c r="H85" s="195">
        <v>375</v>
      </c>
      <c r="I85" s="200">
        <v>1</v>
      </c>
      <c r="J85" s="193">
        <v>5</v>
      </c>
      <c r="K85" s="194">
        <v>75</v>
      </c>
      <c r="L85" s="195">
        <v>375</v>
      </c>
      <c r="M85" s="200">
        <v>1</v>
      </c>
      <c r="N85" s="193">
        <v>6</v>
      </c>
      <c r="O85" s="194">
        <v>75</v>
      </c>
      <c r="P85" s="195">
        <v>450</v>
      </c>
      <c r="Q85" s="200">
        <v>1</v>
      </c>
      <c r="R85" s="193">
        <v>6</v>
      </c>
      <c r="S85" s="194">
        <v>75</v>
      </c>
      <c r="T85" s="195">
        <v>450</v>
      </c>
    </row>
    <row r="86" spans="1:25">
      <c r="A86" s="191" t="s">
        <v>210</v>
      </c>
      <c r="B86" s="191" t="s">
        <v>189</v>
      </c>
      <c r="C86" s="191">
        <v>50</v>
      </c>
      <c r="D86" s="191"/>
      <c r="E86" s="200">
        <v>1</v>
      </c>
      <c r="F86" s="193">
        <v>5</v>
      </c>
      <c r="G86" s="194">
        <v>50</v>
      </c>
      <c r="H86" s="195">
        <v>250</v>
      </c>
      <c r="I86" s="200">
        <v>1</v>
      </c>
      <c r="J86" s="193">
        <v>5</v>
      </c>
      <c r="K86" s="194">
        <v>50</v>
      </c>
      <c r="L86" s="195">
        <v>250</v>
      </c>
      <c r="M86" s="200">
        <v>1</v>
      </c>
      <c r="N86" s="193">
        <v>6</v>
      </c>
      <c r="O86" s="194">
        <v>50</v>
      </c>
      <c r="P86" s="195">
        <v>300</v>
      </c>
      <c r="Q86" s="200">
        <v>1</v>
      </c>
      <c r="R86" s="193">
        <v>6</v>
      </c>
      <c r="S86" s="194">
        <v>50</v>
      </c>
      <c r="T86" s="195">
        <v>300</v>
      </c>
    </row>
    <row r="87" spans="1:25">
      <c r="A87" s="201" t="s">
        <v>211</v>
      </c>
      <c r="B87" s="201"/>
      <c r="C87" s="201"/>
      <c r="D87" s="204"/>
      <c r="E87" s="202"/>
      <c r="F87" s="201"/>
      <c r="G87" s="201"/>
      <c r="H87" s="203">
        <v>3925</v>
      </c>
      <c r="I87" s="202"/>
      <c r="J87" s="201"/>
      <c r="K87" s="201"/>
      <c r="L87" s="203">
        <v>4425</v>
      </c>
      <c r="M87" s="202"/>
      <c r="N87" s="201"/>
      <c r="O87" s="201"/>
      <c r="P87" s="203">
        <v>4750</v>
      </c>
      <c r="Q87" s="202"/>
      <c r="R87" s="201"/>
      <c r="S87" s="201"/>
      <c r="T87" s="203">
        <v>4750</v>
      </c>
    </row>
    <row r="88" spans="1:25">
      <c r="A88" s="191"/>
      <c r="B88" s="191"/>
      <c r="C88" s="191"/>
      <c r="D88" s="191"/>
      <c r="E88" s="192"/>
      <c r="F88" s="193"/>
      <c r="G88" s="193"/>
      <c r="H88" s="195"/>
      <c r="I88" s="192"/>
      <c r="J88" s="193"/>
      <c r="K88" s="193"/>
      <c r="L88" s="195"/>
      <c r="M88" s="192"/>
      <c r="N88" s="193"/>
      <c r="O88" s="193"/>
      <c r="P88" s="195"/>
      <c r="Q88" s="192"/>
      <c r="R88" s="193"/>
      <c r="S88" s="193"/>
      <c r="T88" s="195"/>
    </row>
    <row r="89" spans="1:25">
      <c r="A89" s="205" t="s">
        <v>222</v>
      </c>
      <c r="B89" s="205"/>
      <c r="C89" s="205"/>
      <c r="D89" s="205"/>
      <c r="E89" s="206"/>
      <c r="F89" s="205"/>
      <c r="G89" s="205"/>
      <c r="H89" s="207">
        <v>12625</v>
      </c>
      <c r="I89" s="206"/>
      <c r="J89" s="205"/>
      <c r="K89" s="205"/>
      <c r="L89" s="207">
        <v>12465</v>
      </c>
      <c r="M89" s="206"/>
      <c r="N89" s="205"/>
      <c r="O89" s="205"/>
      <c r="P89" s="207">
        <v>14530</v>
      </c>
      <c r="Q89" s="206"/>
      <c r="R89" s="205"/>
      <c r="S89" s="205"/>
      <c r="T89" s="207">
        <v>14530</v>
      </c>
    </row>
    <row r="90" spans="1:25">
      <c r="A90" s="191"/>
      <c r="B90" s="191"/>
      <c r="C90" s="191"/>
      <c r="D90" s="191"/>
      <c r="E90" s="192"/>
      <c r="F90" s="193"/>
      <c r="G90" s="193"/>
      <c r="H90" s="195"/>
      <c r="I90" s="192"/>
      <c r="J90" s="193"/>
      <c r="K90" s="193"/>
      <c r="L90" s="195"/>
      <c r="M90" s="192"/>
      <c r="N90" s="193"/>
      <c r="O90" s="193"/>
      <c r="P90" s="195"/>
      <c r="Q90" s="192"/>
      <c r="R90" s="193"/>
      <c r="S90" s="193"/>
      <c r="T90" s="195"/>
    </row>
    <row r="91" spans="1:25">
      <c r="A91" s="205" t="s">
        <v>213</v>
      </c>
      <c r="B91" s="205" t="s">
        <v>187</v>
      </c>
      <c r="C91" s="205"/>
      <c r="D91" s="205"/>
      <c r="E91" s="206"/>
      <c r="F91" s="205"/>
      <c r="G91" s="205"/>
      <c r="H91" s="207">
        <v>3</v>
      </c>
      <c r="I91" s="206"/>
      <c r="J91" s="205"/>
      <c r="K91" s="205"/>
      <c r="L91" s="207">
        <v>4</v>
      </c>
      <c r="M91" s="206"/>
      <c r="N91" s="205"/>
      <c r="O91" s="205"/>
      <c r="P91" s="207">
        <v>4</v>
      </c>
      <c r="Q91" s="206"/>
      <c r="R91" s="205"/>
      <c r="S91" s="205"/>
      <c r="T91" s="207">
        <v>4</v>
      </c>
    </row>
    <row r="92" spans="1:25" ht="15.75" thickBot="1">
      <c r="A92" s="210" t="s">
        <v>214</v>
      </c>
      <c r="B92" s="210" t="s">
        <v>189</v>
      </c>
      <c r="C92" s="210"/>
      <c r="D92" s="210"/>
      <c r="E92" s="211"/>
      <c r="F92" s="212"/>
      <c r="G92" s="212"/>
      <c r="H92" s="213">
        <v>5</v>
      </c>
      <c r="I92" s="211"/>
      <c r="J92" s="212"/>
      <c r="K92" s="212"/>
      <c r="L92" s="213">
        <v>5</v>
      </c>
      <c r="M92" s="211"/>
      <c r="N92" s="212"/>
      <c r="O92" s="212"/>
      <c r="P92" s="213">
        <v>6</v>
      </c>
      <c r="Q92" s="211"/>
      <c r="R92" s="212"/>
      <c r="S92" s="212"/>
      <c r="T92" s="213">
        <v>6</v>
      </c>
    </row>
    <row r="93" spans="1:25">
      <c r="H93" s="215"/>
      <c r="L93" s="215"/>
      <c r="P93" s="215"/>
      <c r="T93" s="215"/>
    </row>
    <row r="94" spans="1:25">
      <c r="A94" s="216" t="s">
        <v>223</v>
      </c>
      <c r="B94" s="216"/>
      <c r="C94" s="216"/>
      <c r="D94" s="216"/>
      <c r="E94" s="216"/>
      <c r="F94" s="216"/>
      <c r="G94" s="216"/>
      <c r="H94" s="217">
        <v>32980</v>
      </c>
      <c r="I94" s="216"/>
      <c r="J94" s="216"/>
      <c r="K94" s="216"/>
      <c r="L94" s="217">
        <v>34275</v>
      </c>
      <c r="M94" s="216"/>
      <c r="N94" s="216"/>
      <c r="O94" s="216"/>
      <c r="P94" s="217">
        <v>43590</v>
      </c>
      <c r="Q94" s="216"/>
      <c r="R94" s="216"/>
      <c r="S94" s="216"/>
      <c r="T94" s="217">
        <v>43590</v>
      </c>
    </row>
    <row r="95" spans="1:25">
      <c r="H95" s="328"/>
      <c r="T95" s="218">
        <v>154435</v>
      </c>
    </row>
    <row r="96" spans="1:25" ht="15" customHeight="1">
      <c r="A96" s="191" t="s">
        <v>216</v>
      </c>
      <c r="C96" s="187" t="s">
        <v>224</v>
      </c>
      <c r="H96" s="219">
        <v>0</v>
      </c>
      <c r="I96" s="219"/>
      <c r="J96" s="219"/>
      <c r="K96" s="219"/>
      <c r="L96" s="219">
        <v>0</v>
      </c>
      <c r="M96" s="219"/>
      <c r="N96" s="219"/>
      <c r="O96" s="219"/>
      <c r="P96" s="219">
        <v>0</v>
      </c>
      <c r="Q96" s="219"/>
      <c r="R96" s="219"/>
      <c r="S96" s="219"/>
      <c r="T96" s="219">
        <v>0</v>
      </c>
      <c r="V96" s="186"/>
      <c r="W96" s="186"/>
      <c r="X96" s="186"/>
      <c r="Y96" s="186"/>
    </row>
    <row r="97" spans="1:25" ht="15" customHeight="1">
      <c r="A97" s="191" t="s">
        <v>188</v>
      </c>
      <c r="C97" s="187" t="s">
        <v>224</v>
      </c>
      <c r="H97" s="219">
        <v>6000</v>
      </c>
      <c r="I97" s="219"/>
      <c r="J97" s="219"/>
      <c r="K97" s="219"/>
      <c r="L97" s="219">
        <v>7500</v>
      </c>
      <c r="M97" s="219"/>
      <c r="N97" s="219"/>
      <c r="O97" s="219"/>
      <c r="P97" s="219">
        <v>10800</v>
      </c>
      <c r="Q97" s="219"/>
      <c r="R97" s="219"/>
      <c r="S97" s="219"/>
      <c r="T97" s="219">
        <v>10800</v>
      </c>
      <c r="V97" s="186"/>
      <c r="W97" s="186"/>
      <c r="X97" s="186"/>
      <c r="Y97" s="186"/>
    </row>
    <row r="98" spans="1:25" ht="15" customHeight="1">
      <c r="A98" s="191" t="s">
        <v>191</v>
      </c>
      <c r="C98" s="187" t="s">
        <v>224</v>
      </c>
      <c r="H98" s="219">
        <v>1920</v>
      </c>
      <c r="I98" s="219"/>
      <c r="J98" s="219"/>
      <c r="K98" s="219"/>
      <c r="L98" s="219">
        <v>600</v>
      </c>
      <c r="M98" s="219"/>
      <c r="N98" s="219"/>
      <c r="O98" s="219"/>
      <c r="P98" s="219">
        <v>720</v>
      </c>
      <c r="Q98" s="219"/>
      <c r="R98" s="219"/>
      <c r="S98" s="219"/>
      <c r="T98" s="219">
        <v>720</v>
      </c>
      <c r="V98" s="186"/>
      <c r="W98" s="186"/>
      <c r="X98" s="186"/>
      <c r="Y98" s="186"/>
    </row>
    <row r="99" spans="1:25" ht="15" customHeight="1">
      <c r="A99" s="191" t="s">
        <v>123</v>
      </c>
      <c r="C99" s="187" t="s">
        <v>224</v>
      </c>
      <c r="H99" s="219">
        <v>1900</v>
      </c>
      <c r="I99" s="219"/>
      <c r="J99" s="219"/>
      <c r="K99" s="219"/>
      <c r="L99" s="219">
        <v>2500</v>
      </c>
      <c r="M99" s="219"/>
      <c r="N99" s="219"/>
      <c r="O99" s="219"/>
      <c r="P99" s="219">
        <v>3600</v>
      </c>
      <c r="Q99" s="219"/>
      <c r="R99" s="219"/>
      <c r="S99" s="219"/>
      <c r="T99" s="219">
        <v>3600</v>
      </c>
      <c r="V99" s="186"/>
      <c r="W99" s="186"/>
      <c r="X99" s="186"/>
      <c r="Y99" s="186"/>
    </row>
    <row r="100" spans="1:25" ht="15" customHeight="1">
      <c r="A100" s="191" t="s">
        <v>225</v>
      </c>
      <c r="C100" s="187" t="s">
        <v>46</v>
      </c>
      <c r="H100" s="219">
        <v>1650</v>
      </c>
      <c r="I100" s="219"/>
      <c r="J100" s="219"/>
      <c r="K100" s="219"/>
      <c r="L100" s="219">
        <v>1800</v>
      </c>
      <c r="M100" s="219"/>
      <c r="N100" s="219"/>
      <c r="O100" s="219"/>
      <c r="P100" s="219">
        <v>2700</v>
      </c>
      <c r="Q100" s="219"/>
      <c r="R100" s="219"/>
      <c r="S100" s="219"/>
      <c r="T100" s="219">
        <v>2700</v>
      </c>
      <c r="V100" s="186"/>
      <c r="W100" s="186"/>
      <c r="X100" s="186"/>
      <c r="Y100" s="186"/>
    </row>
    <row r="101" spans="1:25" ht="15" customHeight="1">
      <c r="A101" s="201" t="s">
        <v>194</v>
      </c>
      <c r="H101" s="215">
        <v>11470</v>
      </c>
      <c r="I101" s="219"/>
      <c r="J101" s="219"/>
      <c r="K101" s="219"/>
      <c r="L101" s="215">
        <v>12400</v>
      </c>
      <c r="M101" s="219"/>
      <c r="N101" s="219"/>
      <c r="O101" s="219"/>
      <c r="P101" s="215">
        <v>17820</v>
      </c>
      <c r="Q101" s="219"/>
      <c r="R101" s="219"/>
      <c r="S101" s="219"/>
      <c r="T101" s="215">
        <v>17820</v>
      </c>
      <c r="V101" s="186"/>
      <c r="W101" s="186"/>
      <c r="X101" s="186"/>
      <c r="Y101" s="186"/>
    </row>
    <row r="102" spans="1:25" ht="15" customHeight="1">
      <c r="A102" s="191"/>
      <c r="H102" s="215">
        <v>0</v>
      </c>
      <c r="I102" s="219"/>
      <c r="J102" s="219"/>
      <c r="K102" s="219"/>
      <c r="L102" s="215">
        <v>0</v>
      </c>
      <c r="M102" s="219"/>
      <c r="N102" s="219"/>
      <c r="O102" s="219"/>
      <c r="P102" s="215">
        <v>0</v>
      </c>
      <c r="Q102" s="219"/>
      <c r="R102" s="219"/>
      <c r="S102" s="219"/>
      <c r="T102" s="215">
        <v>0</v>
      </c>
      <c r="V102" s="186"/>
      <c r="W102" s="186"/>
      <c r="X102" s="186"/>
      <c r="Y102" s="186"/>
    </row>
    <row r="103" spans="1:25" ht="15" customHeight="1">
      <c r="A103" s="191" t="s">
        <v>195</v>
      </c>
      <c r="H103" s="215">
        <v>0</v>
      </c>
      <c r="I103" s="219"/>
      <c r="J103" s="219"/>
      <c r="K103" s="219"/>
      <c r="L103" s="215">
        <v>0</v>
      </c>
      <c r="M103" s="219"/>
      <c r="N103" s="219"/>
      <c r="O103" s="219"/>
      <c r="P103" s="215">
        <v>0</v>
      </c>
      <c r="Q103" s="219"/>
      <c r="R103" s="219"/>
      <c r="S103" s="219"/>
      <c r="T103" s="215">
        <v>0</v>
      </c>
      <c r="V103" s="186"/>
      <c r="W103" s="186"/>
      <c r="X103" s="186"/>
      <c r="Y103" s="186"/>
    </row>
    <row r="104" spans="1:25" ht="15" customHeight="1">
      <c r="A104" s="191" t="s">
        <v>196</v>
      </c>
      <c r="C104" s="187" t="s">
        <v>226</v>
      </c>
      <c r="H104" s="219">
        <v>2520</v>
      </c>
      <c r="I104" s="219"/>
      <c r="J104" s="219"/>
      <c r="K104" s="219"/>
      <c r="L104" s="219">
        <v>2700</v>
      </c>
      <c r="M104" s="219"/>
      <c r="N104" s="219"/>
      <c r="O104" s="219"/>
      <c r="P104" s="219">
        <v>3240</v>
      </c>
      <c r="Q104" s="219"/>
      <c r="R104" s="219"/>
      <c r="S104" s="219"/>
      <c r="T104" s="219">
        <v>3240</v>
      </c>
      <c r="V104" s="186"/>
      <c r="W104" s="186"/>
      <c r="X104" s="186"/>
      <c r="Y104" s="186"/>
    </row>
    <row r="105" spans="1:25" ht="15" customHeight="1">
      <c r="A105" s="191" t="s">
        <v>197</v>
      </c>
      <c r="C105" s="187" t="s">
        <v>226</v>
      </c>
      <c r="H105" s="219">
        <v>4560</v>
      </c>
      <c r="I105" s="219"/>
      <c r="J105" s="219"/>
      <c r="K105" s="219"/>
      <c r="L105" s="219">
        <v>3600</v>
      </c>
      <c r="M105" s="219"/>
      <c r="N105" s="219"/>
      <c r="O105" s="219"/>
      <c r="P105" s="219">
        <v>4320</v>
      </c>
      <c r="Q105" s="219"/>
      <c r="R105" s="219"/>
      <c r="S105" s="219"/>
      <c r="T105" s="219">
        <v>4320</v>
      </c>
      <c r="V105" s="186"/>
      <c r="W105" s="186"/>
      <c r="X105" s="186"/>
      <c r="Y105" s="186"/>
    </row>
    <row r="106" spans="1:25" ht="15" customHeight="1">
      <c r="A106" s="191" t="s">
        <v>198</v>
      </c>
      <c r="C106" s="187" t="s">
        <v>226</v>
      </c>
      <c r="H106" s="219">
        <v>840</v>
      </c>
      <c r="I106" s="219"/>
      <c r="J106" s="219"/>
      <c r="K106" s="219"/>
      <c r="L106" s="219">
        <v>900</v>
      </c>
      <c r="M106" s="219"/>
      <c r="N106" s="219"/>
      <c r="O106" s="219"/>
      <c r="P106" s="219">
        <v>1079.9999999999998</v>
      </c>
      <c r="Q106" s="219"/>
      <c r="R106" s="219"/>
      <c r="S106" s="219"/>
      <c r="T106" s="219">
        <v>1079.9999999999998</v>
      </c>
      <c r="V106" s="186"/>
      <c r="W106" s="186"/>
      <c r="X106" s="186"/>
      <c r="Y106" s="186"/>
    </row>
    <row r="107" spans="1:25" ht="15" customHeight="1">
      <c r="A107" s="191" t="s">
        <v>199</v>
      </c>
      <c r="C107" s="187" t="s">
        <v>226</v>
      </c>
      <c r="H107" s="219">
        <v>1120</v>
      </c>
      <c r="I107" s="219"/>
      <c r="J107" s="219"/>
      <c r="K107" s="219"/>
      <c r="L107" s="219">
        <v>1200</v>
      </c>
      <c r="M107" s="219"/>
      <c r="N107" s="219"/>
      <c r="O107" s="219"/>
      <c r="P107" s="219">
        <v>1440</v>
      </c>
      <c r="Q107" s="219"/>
      <c r="R107" s="219"/>
      <c r="S107" s="219"/>
      <c r="T107" s="219">
        <v>1440</v>
      </c>
      <c r="V107" s="186"/>
      <c r="W107" s="186"/>
      <c r="X107" s="186"/>
      <c r="Y107" s="186"/>
    </row>
    <row r="108" spans="1:25" ht="15" customHeight="1">
      <c r="A108" s="191" t="s">
        <v>200</v>
      </c>
      <c r="C108" s="187" t="s">
        <v>226</v>
      </c>
      <c r="H108" s="219">
        <v>1520</v>
      </c>
      <c r="I108" s="219"/>
      <c r="J108" s="219"/>
      <c r="K108" s="219"/>
      <c r="L108" s="219">
        <v>1200</v>
      </c>
      <c r="M108" s="219"/>
      <c r="N108" s="219"/>
      <c r="O108" s="219"/>
      <c r="P108" s="219">
        <v>1440</v>
      </c>
      <c r="Q108" s="219"/>
      <c r="R108" s="219"/>
      <c r="S108" s="219"/>
      <c r="T108" s="219">
        <v>1440</v>
      </c>
      <c r="V108" s="186"/>
      <c r="W108" s="186"/>
      <c r="X108" s="186"/>
      <c r="Y108" s="186"/>
    </row>
    <row r="109" spans="1:25" ht="15" customHeight="1">
      <c r="A109" s="201" t="s">
        <v>201</v>
      </c>
      <c r="H109" s="215">
        <v>10560</v>
      </c>
      <c r="I109" s="219"/>
      <c r="J109" s="219"/>
      <c r="K109" s="219"/>
      <c r="L109" s="215">
        <v>9600</v>
      </c>
      <c r="M109" s="219"/>
      <c r="N109" s="219"/>
      <c r="O109" s="219"/>
      <c r="P109" s="215">
        <v>11520</v>
      </c>
      <c r="Q109" s="219"/>
      <c r="R109" s="219"/>
      <c r="S109" s="219"/>
      <c r="T109" s="215">
        <v>11520</v>
      </c>
      <c r="V109" s="186"/>
      <c r="W109" s="186"/>
      <c r="X109" s="186"/>
      <c r="Y109" s="186"/>
    </row>
    <row r="110" spans="1:25" ht="15" customHeight="1">
      <c r="A110" s="191"/>
      <c r="H110" s="215">
        <v>0</v>
      </c>
      <c r="I110" s="219"/>
      <c r="J110" s="219"/>
      <c r="K110" s="219"/>
      <c r="L110" s="215">
        <v>0</v>
      </c>
      <c r="M110" s="219"/>
      <c r="N110" s="219"/>
      <c r="O110" s="219"/>
      <c r="P110" s="215">
        <v>0</v>
      </c>
      <c r="Q110" s="219"/>
      <c r="R110" s="219"/>
      <c r="S110" s="219"/>
      <c r="T110" s="215">
        <v>0</v>
      </c>
      <c r="V110" s="186"/>
      <c r="W110" s="186"/>
      <c r="X110" s="186"/>
      <c r="Y110" s="186"/>
    </row>
    <row r="111" spans="1:25" ht="15" customHeight="1">
      <c r="A111" s="191" t="s">
        <v>202</v>
      </c>
      <c r="H111" s="215">
        <v>0</v>
      </c>
      <c r="I111" s="219"/>
      <c r="J111" s="219"/>
      <c r="K111" s="219"/>
      <c r="L111" s="215">
        <v>0</v>
      </c>
      <c r="M111" s="219"/>
      <c r="N111" s="219"/>
      <c r="O111" s="219"/>
      <c r="P111" s="215">
        <v>0</v>
      </c>
      <c r="Q111" s="219"/>
      <c r="R111" s="219"/>
      <c r="S111" s="219"/>
      <c r="T111" s="215">
        <v>0</v>
      </c>
      <c r="V111" s="186"/>
      <c r="W111" s="186"/>
      <c r="X111" s="186"/>
      <c r="Y111" s="186"/>
    </row>
    <row r="112" spans="1:25" ht="15" customHeight="1">
      <c r="A112" s="191" t="s">
        <v>203</v>
      </c>
      <c r="H112" s="219">
        <v>2100</v>
      </c>
      <c r="I112" s="219"/>
      <c r="J112" s="219"/>
      <c r="K112" s="219"/>
      <c r="L112" s="219">
        <v>2250</v>
      </c>
      <c r="M112" s="219"/>
      <c r="N112" s="219"/>
      <c r="O112" s="219"/>
      <c r="P112" s="219">
        <v>2700</v>
      </c>
      <c r="Q112" s="219"/>
      <c r="R112" s="219"/>
      <c r="S112" s="219"/>
      <c r="T112" s="219">
        <v>2700</v>
      </c>
      <c r="V112" s="186"/>
      <c r="W112" s="186"/>
      <c r="X112" s="186"/>
      <c r="Y112" s="186"/>
    </row>
    <row r="113" spans="1:25" ht="15" customHeight="1">
      <c r="A113" s="191" t="s">
        <v>204</v>
      </c>
      <c r="H113" s="219">
        <v>700</v>
      </c>
      <c r="I113" s="219"/>
      <c r="J113" s="219"/>
      <c r="K113" s="219"/>
      <c r="L113" s="219">
        <v>750</v>
      </c>
      <c r="M113" s="219"/>
      <c r="N113" s="219"/>
      <c r="O113" s="219"/>
      <c r="P113" s="219">
        <v>900</v>
      </c>
      <c r="Q113" s="219"/>
      <c r="R113" s="219"/>
      <c r="S113" s="219"/>
      <c r="T113" s="219">
        <v>900</v>
      </c>
      <c r="V113" s="186"/>
      <c r="W113" s="186"/>
      <c r="X113" s="186"/>
      <c r="Y113" s="186"/>
    </row>
    <row r="114" spans="1:25" ht="15" customHeight="1">
      <c r="A114" s="191" t="s">
        <v>205</v>
      </c>
      <c r="C114" s="187" t="s">
        <v>25</v>
      </c>
      <c r="H114" s="219">
        <v>4000</v>
      </c>
      <c r="I114" s="219"/>
      <c r="J114" s="219"/>
      <c r="K114" s="219"/>
      <c r="L114" s="219">
        <v>5000</v>
      </c>
      <c r="M114" s="219"/>
      <c r="N114" s="219"/>
      <c r="O114" s="219"/>
      <c r="P114" s="219">
        <v>6000</v>
      </c>
      <c r="Q114" s="219"/>
      <c r="R114" s="219"/>
      <c r="S114" s="219"/>
      <c r="T114" s="219">
        <v>6000</v>
      </c>
      <c r="V114" s="186"/>
      <c r="W114" s="186"/>
      <c r="X114" s="186"/>
      <c r="Y114" s="186"/>
    </row>
    <row r="115" spans="1:25" ht="15" customHeight="1">
      <c r="A115" s="191" t="s">
        <v>206</v>
      </c>
      <c r="C115" s="187" t="s">
        <v>227</v>
      </c>
      <c r="H115" s="219">
        <v>1500</v>
      </c>
      <c r="I115" s="219"/>
      <c r="J115" s="219"/>
      <c r="K115" s="219"/>
      <c r="L115" s="219">
        <v>1500</v>
      </c>
      <c r="M115" s="219"/>
      <c r="N115" s="219"/>
      <c r="O115" s="219"/>
      <c r="P115" s="219">
        <v>1500</v>
      </c>
      <c r="Q115" s="219"/>
      <c r="R115" s="219"/>
      <c r="S115" s="219"/>
      <c r="T115" s="219">
        <v>1500</v>
      </c>
      <c r="V115" s="186"/>
      <c r="W115" s="186"/>
      <c r="X115" s="186"/>
      <c r="Y115" s="186"/>
    </row>
    <row r="116" spans="1:25" ht="15" customHeight="1">
      <c r="A116" s="191" t="s">
        <v>208</v>
      </c>
      <c r="C116" s="187" t="s">
        <v>25</v>
      </c>
      <c r="H116" s="219">
        <v>900</v>
      </c>
      <c r="I116" s="219"/>
      <c r="J116" s="219"/>
      <c r="K116" s="219"/>
      <c r="L116" s="219">
        <v>900</v>
      </c>
      <c r="M116" s="219"/>
      <c r="N116" s="219"/>
      <c r="O116" s="219"/>
      <c r="P116" s="219">
        <v>900</v>
      </c>
      <c r="Q116" s="219"/>
      <c r="R116" s="219"/>
      <c r="S116" s="219"/>
      <c r="T116" s="219">
        <v>900</v>
      </c>
      <c r="V116" s="186"/>
      <c r="W116" s="186"/>
      <c r="X116" s="186"/>
      <c r="Y116" s="186"/>
    </row>
    <row r="117" spans="1:25" ht="15" customHeight="1">
      <c r="A117" s="191" t="s">
        <v>209</v>
      </c>
      <c r="C117" s="187" t="s">
        <v>25</v>
      </c>
      <c r="H117" s="219">
        <v>1050</v>
      </c>
      <c r="I117" s="219"/>
      <c r="J117" s="219"/>
      <c r="K117" s="219"/>
      <c r="L117" s="219">
        <v>1125</v>
      </c>
      <c r="M117" s="219"/>
      <c r="N117" s="219"/>
      <c r="O117" s="219"/>
      <c r="P117" s="219">
        <v>1350</v>
      </c>
      <c r="Q117" s="219"/>
      <c r="R117" s="219"/>
      <c r="S117" s="219"/>
      <c r="T117" s="219">
        <v>1350</v>
      </c>
      <c r="V117" s="186"/>
      <c r="W117" s="186"/>
      <c r="X117" s="186"/>
      <c r="Y117" s="186"/>
    </row>
    <row r="118" spans="1:25" ht="15" customHeight="1">
      <c r="A118" s="191" t="s">
        <v>210</v>
      </c>
      <c r="C118" s="187" t="s">
        <v>25</v>
      </c>
      <c r="H118" s="219">
        <v>700</v>
      </c>
      <c r="I118" s="219"/>
      <c r="J118" s="219"/>
      <c r="K118" s="219"/>
      <c r="L118" s="219">
        <v>750</v>
      </c>
      <c r="M118" s="219"/>
      <c r="N118" s="219"/>
      <c r="O118" s="219"/>
      <c r="P118" s="219">
        <v>900</v>
      </c>
      <c r="Q118" s="219"/>
      <c r="R118" s="219"/>
      <c r="S118" s="219"/>
      <c r="T118" s="219">
        <v>900</v>
      </c>
      <c r="V118" s="186"/>
      <c r="W118" s="186"/>
      <c r="X118" s="186"/>
      <c r="Y118" s="186"/>
    </row>
    <row r="119" spans="1:25" ht="15" customHeight="1">
      <c r="H119" s="215"/>
      <c r="I119" s="219"/>
      <c r="J119" s="219"/>
      <c r="K119" s="219"/>
      <c r="L119" s="215"/>
      <c r="M119" s="219"/>
      <c r="N119" s="219"/>
      <c r="O119" s="219"/>
      <c r="P119" s="215"/>
      <c r="Q119" s="219"/>
      <c r="R119" s="219"/>
      <c r="S119" s="219"/>
      <c r="T119" s="215"/>
      <c r="V119" s="186"/>
      <c r="W119" s="186"/>
      <c r="X119" s="186"/>
      <c r="Y119" s="186"/>
    </row>
    <row r="120" spans="1:25" ht="15" customHeight="1">
      <c r="H120" s="215">
        <v>32980</v>
      </c>
      <c r="I120" s="219"/>
      <c r="J120" s="219"/>
      <c r="K120" s="219"/>
      <c r="L120" s="215">
        <v>34275</v>
      </c>
      <c r="M120" s="219"/>
      <c r="N120" s="219"/>
      <c r="O120" s="219"/>
      <c r="P120" s="215">
        <v>43590</v>
      </c>
      <c r="Q120" s="219"/>
      <c r="R120" s="219"/>
      <c r="S120" s="219"/>
      <c r="T120" s="215">
        <v>43590</v>
      </c>
      <c r="V120" s="186"/>
      <c r="W120" s="186"/>
      <c r="X120" s="186"/>
      <c r="Y120" s="186"/>
    </row>
    <row r="121" spans="1:25" ht="15" customHeight="1"/>
    <row r="122" spans="1:25" ht="15" customHeight="1"/>
  </sheetData>
  <sheetProtection selectLockedCells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60"/>
  <sheetViews>
    <sheetView workbookViewId="0" xr3:uid="{9B253EF2-77E0-53E3-AE26-4D66ECD923F3}"/>
  </sheetViews>
  <sheetFormatPr defaultRowHeight="12.75"/>
  <cols>
    <col min="1" max="1" width="62.42578125" style="187" bestFit="1" customWidth="1"/>
    <col min="2" max="2" width="15.28515625" style="219" bestFit="1" customWidth="1"/>
    <col min="3" max="3" width="9.140625" style="187"/>
    <col min="4" max="4" width="34.7109375" style="187" bestFit="1" customWidth="1"/>
    <col min="5" max="5" width="19.140625" style="187" bestFit="1" customWidth="1"/>
    <col min="6" max="6" width="12.28515625" style="187" bestFit="1" customWidth="1"/>
    <col min="7" max="7" width="12.28515625" style="219" customWidth="1"/>
    <col min="8" max="8" width="15.140625" style="187" bestFit="1" customWidth="1"/>
    <col min="9" max="9" width="21.140625" style="219" bestFit="1" customWidth="1"/>
    <col min="10" max="16384" width="9.140625" style="187"/>
  </cols>
  <sheetData>
    <row r="1" spans="1:9" ht="15">
      <c r="A1" s="186" t="s">
        <v>0</v>
      </c>
    </row>
    <row r="2" spans="1:9" s="272" customFormat="1" ht="15">
      <c r="A2" s="270" t="s">
        <v>6</v>
      </c>
      <c r="B2" s="271"/>
      <c r="G2" s="271"/>
      <c r="I2" s="271"/>
    </row>
    <row r="4" spans="1:9" ht="15">
      <c r="A4" s="196" t="s">
        <v>7</v>
      </c>
      <c r="B4" s="273"/>
      <c r="D4" s="196" t="s">
        <v>8</v>
      </c>
      <c r="E4" s="274"/>
      <c r="F4" s="274"/>
      <c r="G4" s="273"/>
      <c r="H4" s="274"/>
      <c r="I4" s="273"/>
    </row>
    <row r="5" spans="1:9" ht="15">
      <c r="A5" s="274" t="s">
        <v>9</v>
      </c>
      <c r="B5" s="273">
        <f>B18</f>
        <v>15000</v>
      </c>
      <c r="D5" s="196" t="s">
        <v>10</v>
      </c>
      <c r="E5" s="274"/>
      <c r="F5" s="274"/>
      <c r="G5" s="273"/>
      <c r="H5" s="274"/>
      <c r="I5" s="273">
        <v>75000</v>
      </c>
    </row>
    <row r="6" spans="1:9" ht="15">
      <c r="A6" s="274" t="s">
        <v>11</v>
      </c>
      <c r="B6" s="273">
        <f>B26</f>
        <v>160770</v>
      </c>
      <c r="D6" s="196" t="s">
        <v>12</v>
      </c>
      <c r="E6" s="274"/>
      <c r="F6" s="274"/>
      <c r="G6" s="273"/>
      <c r="H6" s="274"/>
      <c r="I6" s="273">
        <v>0</v>
      </c>
    </row>
    <row r="7" spans="1:9" ht="15">
      <c r="A7" s="274" t="s">
        <v>13</v>
      </c>
      <c r="B7" s="273">
        <f>B33</f>
        <v>154435</v>
      </c>
      <c r="D7" s="196" t="s">
        <v>14</v>
      </c>
      <c r="E7" s="274"/>
      <c r="F7" s="274"/>
      <c r="G7" s="273"/>
      <c r="H7" s="274"/>
      <c r="I7" s="273">
        <v>0</v>
      </c>
    </row>
    <row r="8" spans="1:9" ht="15">
      <c r="A8" s="274" t="s">
        <v>15</v>
      </c>
      <c r="B8" s="273">
        <f>B43</f>
        <v>59250</v>
      </c>
      <c r="D8" s="196" t="s">
        <v>16</v>
      </c>
      <c r="E8" s="274"/>
      <c r="F8" s="274"/>
      <c r="G8" s="273"/>
      <c r="H8" s="274"/>
      <c r="I8" s="273">
        <v>269000</v>
      </c>
    </row>
    <row r="9" spans="1:9" ht="15">
      <c r="A9" s="274" t="s">
        <v>17</v>
      </c>
      <c r="B9" s="273">
        <f>(B6*0.03)</f>
        <v>4823.0999999999995</v>
      </c>
      <c r="D9" s="196" t="s">
        <v>18</v>
      </c>
      <c r="E9" s="274"/>
      <c r="F9" s="274"/>
      <c r="G9" s="273"/>
      <c r="H9" s="274"/>
      <c r="I9" s="273">
        <f>I26</f>
        <v>53148.333333333336</v>
      </c>
    </row>
    <row r="10" spans="1:9" ht="15.75" thickBot="1">
      <c r="A10" s="275" t="s">
        <v>19</v>
      </c>
      <c r="B10" s="276">
        <f>SUM(B5:B9)</f>
        <v>394278.1</v>
      </c>
      <c r="D10" s="275" t="s">
        <v>20</v>
      </c>
      <c r="E10" s="275"/>
      <c r="F10" s="275"/>
      <c r="G10" s="276"/>
      <c r="H10" s="275"/>
      <c r="I10" s="276">
        <f>SUM(I5:I9)</f>
        <v>397148.33333333331</v>
      </c>
    </row>
    <row r="11" spans="1:9" s="279" customFormat="1" ht="15.75" thickBot="1">
      <c r="A11" s="277" t="s">
        <v>21</v>
      </c>
      <c r="B11" s="278">
        <f>I10-B10</f>
        <v>2870.2333333333372</v>
      </c>
      <c r="D11" s="280" t="s">
        <v>22</v>
      </c>
      <c r="E11" s="281"/>
      <c r="F11" s="281"/>
      <c r="G11" s="282"/>
      <c r="H11" s="281"/>
      <c r="I11" s="283">
        <f>I8/I10</f>
        <v>0.67732878983083566</v>
      </c>
    </row>
    <row r="12" spans="1:9" s="279" customFormat="1" ht="15.75" thickBot="1">
      <c r="A12" s="277" t="s">
        <v>23</v>
      </c>
      <c r="B12" s="278">
        <f>B10-I9</f>
        <v>341129.76666666666</v>
      </c>
      <c r="D12" s="277"/>
      <c r="E12" s="281"/>
      <c r="F12" s="281"/>
      <c r="G12" s="282"/>
      <c r="H12" s="281"/>
      <c r="I12" s="284"/>
    </row>
    <row r="13" spans="1:9" s="279" customFormat="1" ht="15">
      <c r="A13" s="285"/>
      <c r="B13" s="286"/>
      <c r="D13" s="187"/>
      <c r="E13" s="187"/>
      <c r="F13" s="187"/>
      <c r="G13" s="219"/>
      <c r="H13" s="187"/>
      <c r="I13" s="219"/>
    </row>
    <row r="15" spans="1:9" ht="15">
      <c r="A15" s="287" t="s">
        <v>9</v>
      </c>
      <c r="B15" s="288"/>
    </row>
    <row r="16" spans="1:9" ht="15">
      <c r="A16" s="289" t="s">
        <v>24</v>
      </c>
      <c r="B16" s="290">
        <v>10000</v>
      </c>
      <c r="C16" s="187" t="s">
        <v>25</v>
      </c>
    </row>
    <row r="17" spans="1:14" ht="15">
      <c r="A17" s="289" t="s">
        <v>26</v>
      </c>
      <c r="B17" s="290">
        <v>5000</v>
      </c>
      <c r="C17" s="187" t="s">
        <v>25</v>
      </c>
    </row>
    <row r="18" spans="1:14" ht="15">
      <c r="A18" s="291" t="s">
        <v>27</v>
      </c>
      <c r="B18" s="292">
        <f>SUM(B16:B17)</f>
        <v>15000</v>
      </c>
      <c r="N18" s="187">
        <v>344190</v>
      </c>
    </row>
    <row r="19" spans="1:14">
      <c r="N19" s="293">
        <f>SUM(N18-B12)</f>
        <v>3060.2333333333372</v>
      </c>
    </row>
    <row r="20" spans="1:14" ht="15">
      <c r="A20" s="294" t="s">
        <v>28</v>
      </c>
      <c r="B20" s="295"/>
      <c r="D20" s="296" t="s">
        <v>29</v>
      </c>
      <c r="E20" s="297"/>
      <c r="F20" s="297"/>
      <c r="G20" s="298"/>
      <c r="H20" s="297"/>
      <c r="I20" s="298"/>
      <c r="N20" s="187">
        <v>22050</v>
      </c>
    </row>
    <row r="21" spans="1:14">
      <c r="A21" s="299" t="s">
        <v>30</v>
      </c>
      <c r="B21" s="295"/>
      <c r="D21" s="297" t="s">
        <v>31</v>
      </c>
      <c r="E21" s="297" t="s">
        <v>32</v>
      </c>
      <c r="F21" s="297"/>
      <c r="G21" s="298" t="s">
        <v>33</v>
      </c>
      <c r="H21" s="297" t="s">
        <v>34</v>
      </c>
      <c r="I21" s="298" t="s">
        <v>35</v>
      </c>
      <c r="N21" s="293">
        <f>SUM(N20+N19)</f>
        <v>25110.233333333337</v>
      </c>
    </row>
    <row r="22" spans="1:14">
      <c r="A22" s="299" t="s">
        <v>36</v>
      </c>
      <c r="B22" s="295">
        <f>'[5]Feb Festival Programme'!$C$53</f>
        <v>22050</v>
      </c>
      <c r="C22" s="187" t="s">
        <v>37</v>
      </c>
      <c r="D22" s="297" t="s">
        <v>36</v>
      </c>
      <c r="E22" s="297">
        <f>'[5]Feb Box Office Projection'!$B$37</f>
        <v>21</v>
      </c>
      <c r="F22" s="300"/>
      <c r="G22" s="298">
        <f>'[5]Feb Box Office Projection'!$G$37</f>
        <v>1990</v>
      </c>
      <c r="H22" s="297"/>
      <c r="I22" s="298">
        <f>'[5]Feb Box Office Projection'!$I$37</f>
        <v>7758.3333333333339</v>
      </c>
    </row>
    <row r="23" spans="1:14">
      <c r="A23" s="299" t="s">
        <v>38</v>
      </c>
      <c r="B23" s="295">
        <f>'[5]May Festival Programme'!$C$21</f>
        <v>40800</v>
      </c>
      <c r="C23" s="187" t="s">
        <v>37</v>
      </c>
      <c r="D23" s="297" t="s">
        <v>38</v>
      </c>
      <c r="E23" s="301">
        <f>'[5]May Box Office Projection'!$B$40</f>
        <v>24</v>
      </c>
      <c r="F23" s="300"/>
      <c r="G23" s="298">
        <f>'[5]May Box Office Projection'!$G$40</f>
        <v>3120</v>
      </c>
      <c r="H23" s="297"/>
      <c r="I23" s="298">
        <f>'[5]May Box Office Projection'!$I$40</f>
        <v>13350</v>
      </c>
    </row>
    <row r="24" spans="1:14">
      <c r="A24" s="299" t="s">
        <v>39</v>
      </c>
      <c r="B24" s="295">
        <f>B23*1.2</f>
        <v>48960</v>
      </c>
      <c r="C24" s="187" t="s">
        <v>37</v>
      </c>
      <c r="D24" s="297" t="s">
        <v>39</v>
      </c>
      <c r="E24" s="301">
        <f>E23*1.2</f>
        <v>28.799999999999997</v>
      </c>
      <c r="F24" s="300"/>
      <c r="G24" s="298">
        <f>G23*1.2</f>
        <v>3744</v>
      </c>
      <c r="H24" s="297"/>
      <c r="I24" s="298">
        <f>+I23*1.2</f>
        <v>16020</v>
      </c>
    </row>
    <row r="25" spans="1:14">
      <c r="A25" s="299" t="s">
        <v>40</v>
      </c>
      <c r="B25" s="295">
        <f>B23*1.2</f>
        <v>48960</v>
      </c>
      <c r="C25" s="187" t="s">
        <v>37</v>
      </c>
      <c r="D25" s="297" t="s">
        <v>40</v>
      </c>
      <c r="E25" s="301">
        <f>E23*1.2</f>
        <v>28.799999999999997</v>
      </c>
      <c r="F25" s="300"/>
      <c r="G25" s="298">
        <f>G23*1.2</f>
        <v>3744</v>
      </c>
      <c r="H25" s="297"/>
      <c r="I25" s="298">
        <f>I23*1.2</f>
        <v>16020</v>
      </c>
    </row>
    <row r="26" spans="1:14" ht="13.5" thickBot="1">
      <c r="A26" s="302" t="s">
        <v>41</v>
      </c>
      <c r="B26" s="303">
        <f>SUM(B22:B25)</f>
        <v>160770</v>
      </c>
      <c r="C26" s="279"/>
      <c r="D26" s="304" t="s">
        <v>42</v>
      </c>
      <c r="E26" s="304">
        <f>SUM(E22:E25)</f>
        <v>102.6</v>
      </c>
      <c r="F26" s="304"/>
      <c r="G26" s="305">
        <f>SUM(G22:G25)</f>
        <v>12598</v>
      </c>
      <c r="H26" s="304"/>
      <c r="I26" s="305">
        <f>SUM(I22:I25)</f>
        <v>53148.333333333336</v>
      </c>
      <c r="K26" s="279"/>
    </row>
    <row r="27" spans="1:14" s="279" customFormat="1">
      <c r="B27" s="306"/>
      <c r="G27" s="306"/>
      <c r="I27" s="306"/>
    </row>
    <row r="28" spans="1:14" s="279" customFormat="1" ht="15">
      <c r="A28" s="307" t="s">
        <v>43</v>
      </c>
      <c r="B28" s="308"/>
      <c r="G28" s="306"/>
      <c r="I28" s="306"/>
    </row>
    <row r="29" spans="1:14" s="279" customFormat="1">
      <c r="A29" s="191" t="s">
        <v>36</v>
      </c>
      <c r="B29" s="308">
        <f>'[6]Operations &amp; Overheads'!H94</f>
        <v>32980</v>
      </c>
      <c r="G29" s="306"/>
      <c r="I29" s="306"/>
    </row>
    <row r="30" spans="1:14" s="279" customFormat="1">
      <c r="A30" s="191" t="s">
        <v>38</v>
      </c>
      <c r="B30" s="308">
        <f>'[6]Operations &amp; Overheads'!L94</f>
        <v>34275</v>
      </c>
      <c r="G30" s="306"/>
      <c r="I30" s="306"/>
    </row>
    <row r="31" spans="1:14" s="279" customFormat="1">
      <c r="A31" s="191" t="s">
        <v>39</v>
      </c>
      <c r="B31" s="308">
        <f>'[6]Operations &amp; Overheads'!P94</f>
        <v>43590</v>
      </c>
      <c r="G31" s="306"/>
      <c r="I31" s="306"/>
    </row>
    <row r="32" spans="1:14" s="279" customFormat="1">
      <c r="A32" s="191" t="s">
        <v>40</v>
      </c>
      <c r="B32" s="308">
        <f>'[6]Operations &amp; Overheads'!T94</f>
        <v>43590</v>
      </c>
      <c r="C32" s="187"/>
      <c r="G32" s="306"/>
      <c r="I32" s="306"/>
      <c r="K32" s="187"/>
    </row>
    <row r="33" spans="1:3">
      <c r="A33" s="201" t="s">
        <v>41</v>
      </c>
      <c r="B33" s="309">
        <f>SUM(B29:B32)</f>
        <v>154435</v>
      </c>
    </row>
    <row r="35" spans="1:3" ht="15">
      <c r="A35" s="310" t="s">
        <v>44</v>
      </c>
      <c r="B35" s="311"/>
    </row>
    <row r="36" spans="1:3">
      <c r="A36" s="312" t="s">
        <v>45</v>
      </c>
      <c r="B36" s="313">
        <f>15*100</f>
        <v>1500</v>
      </c>
      <c r="C36" s="187" t="s">
        <v>46</v>
      </c>
    </row>
    <row r="37" spans="1:3">
      <c r="A37" s="312" t="s">
        <v>47</v>
      </c>
      <c r="B37" s="313">
        <f>350*24</f>
        <v>8400</v>
      </c>
      <c r="C37" s="187" t="s">
        <v>46</v>
      </c>
    </row>
    <row r="38" spans="1:3">
      <c r="A38" s="312" t="s">
        <v>48</v>
      </c>
      <c r="B38" s="313">
        <f>(18*(32000/12))*0.5</f>
        <v>24000</v>
      </c>
      <c r="C38" s="187" t="s">
        <v>49</v>
      </c>
    </row>
    <row r="39" spans="1:3">
      <c r="A39" s="312" t="s">
        <v>50</v>
      </c>
      <c r="B39" s="313">
        <f>((18*(25000/12))*0.5)</f>
        <v>18750</v>
      </c>
      <c r="C39" s="187" t="s">
        <v>49</v>
      </c>
    </row>
    <row r="40" spans="1:3">
      <c r="A40" s="312" t="s">
        <v>51</v>
      </c>
      <c r="B40" s="313">
        <f>3*2*20*20</f>
        <v>2400</v>
      </c>
      <c r="C40" s="187" t="s">
        <v>49</v>
      </c>
    </row>
    <row r="41" spans="1:3">
      <c r="A41" s="312" t="s">
        <v>52</v>
      </c>
      <c r="B41" s="313">
        <f>10*60*2</f>
        <v>1200</v>
      </c>
      <c r="C41" s="187" t="s">
        <v>53</v>
      </c>
    </row>
    <row r="42" spans="1:3">
      <c r="A42" s="312" t="s">
        <v>54</v>
      </c>
      <c r="B42" s="313">
        <f>3*1000</f>
        <v>3000</v>
      </c>
      <c r="C42" s="187" t="s">
        <v>55</v>
      </c>
    </row>
    <row r="43" spans="1:3" ht="15">
      <c r="A43" s="314" t="s">
        <v>56</v>
      </c>
      <c r="B43" s="315">
        <f>SUM(B36:B42)</f>
        <v>59250</v>
      </c>
    </row>
    <row r="58" spans="4:9">
      <c r="D58" s="316"/>
      <c r="E58" s="316"/>
      <c r="F58" s="316"/>
      <c r="G58" s="317"/>
      <c r="H58" s="316"/>
      <c r="I58" s="317"/>
    </row>
    <row r="59" spans="4:9">
      <c r="D59" s="316"/>
      <c r="E59" s="316"/>
      <c r="F59" s="316"/>
      <c r="G59" s="317"/>
      <c r="H59" s="316"/>
      <c r="I59" s="317"/>
    </row>
    <row r="60" spans="4:9" ht="15">
      <c r="D60" s="318"/>
      <c r="E60" s="318"/>
      <c r="F60" s="318"/>
      <c r="G60" s="319"/>
      <c r="H60" s="318"/>
      <c r="I60" s="319"/>
    </row>
  </sheetData>
  <sheetProtection algorithmName="SHA-512" hashValue="uQdgFoETEiqnhUzzCGG9L13LY7QF8vqRttz9xzk5+NnFjwpvoswfO+Z/l9iFv2+PRfFwCaRrU3u9J6L7X8tfYg==" saltValue="fqQRuaBYz/9PjXIqAh9Rtw==" spinCount="100000"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3E65A9EA-75E5-487E-B983-9825554D8FB4}"/>
</file>

<file path=customXml/itemProps2.xml><?xml version="1.0" encoding="utf-8"?>
<ds:datastoreItem xmlns:ds="http://schemas.openxmlformats.org/officeDocument/2006/customXml" ds:itemID="{37BB7E2C-E4AD-4E71-98A8-7CA6F320C980}"/>
</file>

<file path=customXml/itemProps3.xml><?xml version="1.0" encoding="utf-8"?>
<ds:datastoreItem xmlns:ds="http://schemas.openxmlformats.org/officeDocument/2006/customXml" ds:itemID="{D7E6C83B-BD1F-42EF-9247-136CF9B504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WYP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helenn</dc:creator>
  <cp:keywords/>
  <dc:description/>
  <cp:lastModifiedBy>Thomas Freeth</cp:lastModifiedBy>
  <cp:revision/>
  <dcterms:created xsi:type="dcterms:W3CDTF">2013-11-12T12:59:06Z</dcterms:created>
  <dcterms:modified xsi:type="dcterms:W3CDTF">2016-10-31T15:15:40Z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