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Sheet2" sheetId="2" r:id="rId1"/>
  </sheets>
  <definedNames>
    <definedName name="_xlnm.Print_Area" localSheetId="0">Sheet2!$A$1:$O$84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3" i="2" l="1"/>
  <c r="F48" i="2" l="1"/>
  <c r="B66" i="2"/>
  <c r="B64" i="2" l="1"/>
  <c r="B63" i="2"/>
  <c r="B62" i="2"/>
  <c r="C66" i="2"/>
  <c r="B60" i="2"/>
  <c r="B61" i="2"/>
  <c r="F45" i="2"/>
  <c r="F28" i="2"/>
  <c r="E28" i="2"/>
  <c r="E27" i="2"/>
  <c r="B59" i="2"/>
  <c r="B58" i="2"/>
  <c r="B65" i="2" l="1"/>
  <c r="F20" i="2" l="1"/>
  <c r="F9" i="2"/>
  <c r="J13" i="2" l="1"/>
  <c r="J7" i="2"/>
  <c r="K15" i="2" l="1"/>
  <c r="K17" i="2" s="1"/>
  <c r="E31" i="2"/>
  <c r="F40" i="2"/>
  <c r="E26" i="2"/>
  <c r="E24" i="2"/>
  <c r="E33" i="2"/>
  <c r="E34" i="2"/>
  <c r="E25" i="2"/>
  <c r="K16" i="2" l="1"/>
  <c r="F34" i="2"/>
  <c r="K18" i="2" l="1"/>
  <c r="K19" i="2" s="1"/>
</calcChain>
</file>

<file path=xl/comments1.xml><?xml version="1.0" encoding="utf-8"?>
<comments xmlns="http://schemas.openxmlformats.org/spreadsheetml/2006/main">
  <authors>
    <author>Atkinsonm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sharedStrings.xml><?xml version="1.0" encoding="utf-8"?>
<sst xmlns="http://schemas.openxmlformats.org/spreadsheetml/2006/main" count="68" uniqueCount="61">
  <si>
    <t>Manchester</t>
  </si>
  <si>
    <t>Hull</t>
  </si>
  <si>
    <t>Talent fees</t>
  </si>
  <si>
    <t xml:space="preserve">Riders </t>
  </si>
  <si>
    <t xml:space="preserve">Production </t>
  </si>
  <si>
    <t xml:space="preserve">AV </t>
  </si>
  <si>
    <t xml:space="preserve">Lighting </t>
  </si>
  <si>
    <t xml:space="preserve">Sound </t>
  </si>
  <si>
    <t>Staff</t>
  </si>
  <si>
    <t xml:space="preserve">Pre Event Activations </t>
  </si>
  <si>
    <t xml:space="preserve">Supporting talent </t>
  </si>
  <si>
    <t>Top tier</t>
  </si>
  <si>
    <t>Publications / writer fees</t>
  </si>
  <si>
    <t>articles - Aug/Sep-16</t>
  </si>
  <si>
    <t xml:space="preserve">Substance booklet </t>
  </si>
  <si>
    <t>Marketing &amp; Comms</t>
  </si>
  <si>
    <t>physical print - design cost and distribution across the north</t>
  </si>
  <si>
    <t xml:space="preserve"> </t>
  </si>
  <si>
    <t>(print &amp; distribution. Arts venues but also supermarkets etc)</t>
  </si>
  <si>
    <t>Liverpool</t>
  </si>
  <si>
    <t>Leeds</t>
  </si>
  <si>
    <t>Newcastle/Gateshead</t>
  </si>
  <si>
    <t>Image creation (Substance logo)</t>
  </si>
  <si>
    <t>website</t>
  </si>
  <si>
    <t>Travel and accommodation</t>
  </si>
  <si>
    <t>date tbc- small activations in smaller towns</t>
  </si>
  <si>
    <t xml:space="preserve">Substance fees </t>
  </si>
  <si>
    <t>Access</t>
  </si>
  <si>
    <t>Travel (Meetings)</t>
  </si>
  <si>
    <t>Satellite Events</t>
  </si>
  <si>
    <t>Price</t>
  </si>
  <si>
    <t>Audience</t>
  </si>
  <si>
    <t>No. of events</t>
  </si>
  <si>
    <t>December Festival</t>
  </si>
  <si>
    <t>Total Income</t>
  </si>
  <si>
    <t>Total Income Target</t>
  </si>
  <si>
    <t>Income</t>
  </si>
  <si>
    <t>Expenditure without ticket income</t>
  </si>
  <si>
    <t>John Draper</t>
  </si>
  <si>
    <t>David</t>
  </si>
  <si>
    <t>Luke Bainbridge</t>
  </si>
  <si>
    <t>December Weekend</t>
  </si>
  <si>
    <t>Substance</t>
  </si>
  <si>
    <t>Funds CoC Manage</t>
  </si>
  <si>
    <t>Image Creation</t>
  </si>
  <si>
    <t>Marketing</t>
  </si>
  <si>
    <t>Artist Acommodation</t>
  </si>
  <si>
    <t>December Weekend Production</t>
  </si>
  <si>
    <t>Total Retained Funds</t>
  </si>
  <si>
    <t>Travel for meetings</t>
  </si>
  <si>
    <t>VAT</t>
  </si>
  <si>
    <t>CC Fees @ 3%</t>
  </si>
  <si>
    <t>Total less VAT</t>
  </si>
  <si>
    <t>Total Estimated Box Office</t>
  </si>
  <si>
    <t>Total Expenditure with ticket income from Satellite events and December weekend festival</t>
  </si>
  <si>
    <t>Income Expectations</t>
  </si>
  <si>
    <t>Total Money going to Substance LTD</t>
  </si>
  <si>
    <t>Travel and accomodation - non CoC</t>
  </si>
  <si>
    <t>Travel - non CoC</t>
  </si>
  <si>
    <t>Event Production - Front of House</t>
  </si>
  <si>
    <t>Event Production - Volunteers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</si>
</sst>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17" fontId="0" fillId="0" borderId="0" xfId="0" applyNumberFormat="1"/>
    <xf numFmtId="43" fontId="0" fillId="0" borderId="0" xfId="1" applyFont="1"/>
    <xf numFmtId="17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/>
    <xf numFmtId="0" fontId="4" fillId="0" borderId="0" xfId="0" applyFont="1" applyAlignment="1"/>
    <xf numFmtId="0" fontId="0" fillId="0" borderId="0" xfId="0" applyBorder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7" fillId="0" borderId="0" xfId="0" applyFont="1"/>
    <xf numFmtId="165" fontId="0" fillId="0" borderId="0" xfId="0" applyNumberFormat="1" applyFont="1" applyFill="1"/>
    <xf numFmtId="0" fontId="4" fillId="0" borderId="0" xfId="0" applyFont="1" applyFill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44" fontId="9" fillId="0" borderId="0" xfId="0" applyNumberFormat="1" applyFont="1" applyBorder="1"/>
    <xf numFmtId="44" fontId="8" fillId="0" borderId="0" xfId="0" applyNumberFormat="1" applyFont="1" applyBorder="1"/>
    <xf numFmtId="44" fontId="9" fillId="0" borderId="7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6" xfId="0" applyFont="1" applyBorder="1"/>
    <xf numFmtId="44" fontId="8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165" fontId="0" fillId="2" borderId="0" xfId="0" applyNumberFormat="1" applyFill="1"/>
    <xf numFmtId="165" fontId="0" fillId="2" borderId="0" xfId="0" applyNumberFormat="1" applyFont="1" applyFill="1"/>
    <xf numFmtId="165" fontId="4" fillId="2" borderId="0" xfId="1" applyNumberFormat="1" applyFon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3" borderId="0" xfId="0" applyNumberFormat="1" applyFont="1" applyFill="1"/>
  </cellXfs>
  <cellStyles count="1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topLeftCell="A37" zoomScale="70" zoomScaleNormal="70" workbookViewId="0">
      <selection activeCell="F59" sqref="F59"/>
    </sheetView>
  </sheetViews>
  <sheetFormatPr defaultColWidth="11.25" defaultRowHeight="15.75" x14ac:dyDescent="0.25"/>
  <cols>
    <col min="1" max="1" width="32.125" customWidth="1"/>
    <col min="2" max="2" width="34.5" customWidth="1"/>
    <col min="3" max="3" width="15.75" customWidth="1"/>
    <col min="4" max="4" width="13.75" customWidth="1"/>
    <col min="5" max="5" width="18.5" customWidth="1"/>
    <col min="6" max="6" width="15" customWidth="1"/>
    <col min="9" max="9" width="12.75" style="18" customWidth="1"/>
    <col min="10" max="10" width="11.25" style="18"/>
    <col min="11" max="11" width="15.25" style="18" customWidth="1"/>
    <col min="12" max="12" width="12.875" style="18" customWidth="1"/>
    <col min="13" max="23" width="11.25" style="18"/>
  </cols>
  <sheetData>
    <row r="1" spans="1:12" x14ac:dyDescent="0.25">
      <c r="A1" s="5" t="s">
        <v>42</v>
      </c>
    </row>
    <row r="2" spans="1:12" ht="16.5" thickBot="1" x14ac:dyDescent="0.3">
      <c r="F2" s="2"/>
    </row>
    <row r="3" spans="1:12" x14ac:dyDescent="0.25">
      <c r="A3" s="5" t="s">
        <v>9</v>
      </c>
      <c r="B3" s="1">
        <v>42644</v>
      </c>
      <c r="C3" t="s">
        <v>1</v>
      </c>
      <c r="D3" s="8">
        <v>4000</v>
      </c>
      <c r="F3" s="2"/>
      <c r="I3" s="28" t="s">
        <v>55</v>
      </c>
      <c r="J3" s="19"/>
      <c r="K3" s="19"/>
      <c r="L3" s="20"/>
    </row>
    <row r="4" spans="1:12" x14ac:dyDescent="0.25">
      <c r="B4" s="1">
        <v>42736</v>
      </c>
      <c r="C4" t="s">
        <v>19</v>
      </c>
      <c r="D4" s="8">
        <v>4000</v>
      </c>
      <c r="F4" s="2"/>
      <c r="I4" s="29" t="s">
        <v>29</v>
      </c>
      <c r="J4" s="21"/>
      <c r="K4" s="21"/>
      <c r="L4" s="22"/>
    </row>
    <row r="5" spans="1:12" x14ac:dyDescent="0.25">
      <c r="B5" s="1">
        <v>42826</v>
      </c>
      <c r="C5" t="s">
        <v>0</v>
      </c>
      <c r="D5" s="8">
        <v>4000</v>
      </c>
      <c r="F5" s="2"/>
      <c r="I5" s="30"/>
      <c r="J5" s="21" t="s">
        <v>30</v>
      </c>
      <c r="K5" s="21" t="s">
        <v>31</v>
      </c>
      <c r="L5" s="22" t="s">
        <v>32</v>
      </c>
    </row>
    <row r="6" spans="1:12" x14ac:dyDescent="0.25">
      <c r="B6" s="1">
        <v>42917</v>
      </c>
      <c r="C6" t="s">
        <v>20</v>
      </c>
      <c r="D6" s="8">
        <v>4000</v>
      </c>
      <c r="F6" s="2"/>
      <c r="I6" s="30"/>
      <c r="J6" s="26">
        <v>5</v>
      </c>
      <c r="K6" s="21">
        <v>100</v>
      </c>
      <c r="L6" s="22">
        <v>5</v>
      </c>
    </row>
    <row r="7" spans="1:12" x14ac:dyDescent="0.25">
      <c r="B7" s="1">
        <v>43009</v>
      </c>
      <c r="C7" t="s">
        <v>21</v>
      </c>
      <c r="D7" s="8">
        <v>4000</v>
      </c>
      <c r="F7" s="2"/>
      <c r="I7" s="30" t="s">
        <v>34</v>
      </c>
      <c r="J7" s="26">
        <f>SUM(J6*K6)*L6</f>
        <v>2500</v>
      </c>
      <c r="K7" s="21"/>
      <c r="L7" s="22"/>
    </row>
    <row r="8" spans="1:12" x14ac:dyDescent="0.25">
      <c r="B8" s="1">
        <v>43070</v>
      </c>
      <c r="C8" t="s">
        <v>1</v>
      </c>
      <c r="D8" s="8">
        <v>5000</v>
      </c>
      <c r="F8" s="2"/>
      <c r="I8" s="30"/>
      <c r="J8" s="21"/>
      <c r="K8" s="21"/>
      <c r="L8" s="22"/>
    </row>
    <row r="9" spans="1:12" x14ac:dyDescent="0.25">
      <c r="B9" s="1" t="s">
        <v>25</v>
      </c>
      <c r="D9" s="8">
        <v>4500</v>
      </c>
      <c r="F9" s="37">
        <f>SUM(D3:D9)</f>
        <v>29500</v>
      </c>
      <c r="I9" s="30"/>
      <c r="J9" s="21"/>
      <c r="K9" s="21"/>
      <c r="L9" s="22"/>
    </row>
    <row r="10" spans="1:12" x14ac:dyDescent="0.25">
      <c r="B10" s="1"/>
      <c r="D10" s="9"/>
      <c r="F10" s="2"/>
      <c r="I10" s="29" t="s">
        <v>33</v>
      </c>
      <c r="J10" s="21"/>
      <c r="K10" s="21"/>
      <c r="L10" s="22"/>
    </row>
    <row r="11" spans="1:12" x14ac:dyDescent="0.25">
      <c r="B11" s="1"/>
      <c r="D11" s="9"/>
      <c r="F11" s="2"/>
      <c r="I11" s="30"/>
      <c r="J11" s="21" t="s">
        <v>30</v>
      </c>
      <c r="K11" s="21" t="s">
        <v>31</v>
      </c>
      <c r="L11" s="22" t="s">
        <v>32</v>
      </c>
    </row>
    <row r="12" spans="1:12" x14ac:dyDescent="0.25">
      <c r="B12" s="1"/>
      <c r="D12" s="9"/>
      <c r="F12" s="2"/>
      <c r="I12" s="30"/>
      <c r="J12" s="26">
        <v>10</v>
      </c>
      <c r="K12" s="21">
        <v>900</v>
      </c>
      <c r="L12" s="22">
        <v>1</v>
      </c>
    </row>
    <row r="13" spans="1:12" ht="16.5" thickBot="1" x14ac:dyDescent="0.3">
      <c r="D13" s="8"/>
      <c r="F13" s="2"/>
      <c r="I13" s="31" t="s">
        <v>34</v>
      </c>
      <c r="J13" s="32">
        <f>SUM(J12*K12)*L12</f>
        <v>9000</v>
      </c>
      <c r="K13" s="23"/>
      <c r="L13" s="24"/>
    </row>
    <row r="14" spans="1:12" x14ac:dyDescent="0.25">
      <c r="A14" s="5" t="s">
        <v>12</v>
      </c>
      <c r="B14" s="3" t="s">
        <v>13</v>
      </c>
      <c r="D14" s="35">
        <v>2000</v>
      </c>
      <c r="F14" s="2"/>
      <c r="I14" s="30"/>
      <c r="J14" s="21"/>
      <c r="K14" s="21"/>
      <c r="L14" s="22"/>
    </row>
    <row r="15" spans="1:12" x14ac:dyDescent="0.25">
      <c r="B15" s="3" t="s">
        <v>14</v>
      </c>
      <c r="D15" s="35">
        <v>6000</v>
      </c>
      <c r="F15" s="2"/>
      <c r="I15" s="30" t="s">
        <v>35</v>
      </c>
      <c r="J15" s="21"/>
      <c r="K15" s="25">
        <f>SUM(J7+J13)</f>
        <v>11500</v>
      </c>
      <c r="L15" s="22"/>
    </row>
    <row r="16" spans="1:12" x14ac:dyDescent="0.25">
      <c r="B16" s="3" t="s">
        <v>18</v>
      </c>
      <c r="D16" s="8"/>
      <c r="F16" s="2"/>
      <c r="I16" s="30" t="s">
        <v>50</v>
      </c>
      <c r="J16" s="21"/>
      <c r="K16" s="26">
        <f>SUM(K15/6)</f>
        <v>1916.6666666666667</v>
      </c>
      <c r="L16" s="22"/>
    </row>
    <row r="17" spans="1:12" x14ac:dyDescent="0.25">
      <c r="B17" s="3"/>
      <c r="D17" s="8"/>
      <c r="F17" s="2"/>
      <c r="I17" s="30" t="s">
        <v>51</v>
      </c>
      <c r="J17" s="21"/>
      <c r="K17" s="26">
        <f>SUM(K15*0.019)</f>
        <v>218.5</v>
      </c>
      <c r="L17" s="22"/>
    </row>
    <row r="18" spans="1:12" x14ac:dyDescent="0.25">
      <c r="A18" s="5" t="s">
        <v>15</v>
      </c>
      <c r="B18" s="3" t="s">
        <v>22</v>
      </c>
      <c r="D18" s="39">
        <v>2000</v>
      </c>
      <c r="F18" s="2"/>
      <c r="I18" s="30"/>
      <c r="J18" s="21"/>
      <c r="K18" s="26">
        <f>SUM(K16:K17)</f>
        <v>2135.166666666667</v>
      </c>
      <c r="L18" s="22"/>
    </row>
    <row r="19" spans="1:12" ht="16.5" thickBot="1" x14ac:dyDescent="0.3">
      <c r="B19" s="3" t="s">
        <v>23</v>
      </c>
      <c r="D19" s="8">
        <v>0</v>
      </c>
      <c r="F19" s="2"/>
      <c r="I19" s="33" t="s">
        <v>52</v>
      </c>
      <c r="J19" s="34"/>
      <c r="K19" s="27">
        <f>SUM(K15-K18)</f>
        <v>9364.8333333333321</v>
      </c>
      <c r="L19" s="24"/>
    </row>
    <row r="20" spans="1:12" x14ac:dyDescent="0.25">
      <c r="A20" t="s">
        <v>17</v>
      </c>
      <c r="B20" s="4" t="s">
        <v>16</v>
      </c>
      <c r="D20" s="39">
        <v>5000</v>
      </c>
      <c r="F20" s="6">
        <f>SUM(D14+D15+D18+D20)</f>
        <v>15000</v>
      </c>
    </row>
    <row r="21" spans="1:12" x14ac:dyDescent="0.25">
      <c r="B21" s="3"/>
      <c r="D21" s="9"/>
      <c r="F21" s="2"/>
    </row>
    <row r="22" spans="1:12" x14ac:dyDescent="0.25">
      <c r="D22" s="9"/>
      <c r="F22" s="2"/>
    </row>
    <row r="23" spans="1:12" x14ac:dyDescent="0.25">
      <c r="A23" s="5" t="s">
        <v>41</v>
      </c>
      <c r="D23" s="9"/>
      <c r="F23" s="2"/>
    </row>
    <row r="24" spans="1:12" x14ac:dyDescent="0.25">
      <c r="A24" s="5" t="s">
        <v>2</v>
      </c>
      <c r="B24" t="s">
        <v>11</v>
      </c>
      <c r="C24">
        <v>3</v>
      </c>
      <c r="D24" s="9">
        <v>4000</v>
      </c>
      <c r="E24" s="36">
        <f>C24*D24</f>
        <v>12000</v>
      </c>
    </row>
    <row r="25" spans="1:12" x14ac:dyDescent="0.25">
      <c r="B25" t="s">
        <v>10</v>
      </c>
      <c r="C25">
        <v>10</v>
      </c>
      <c r="D25" s="9">
        <v>1500</v>
      </c>
      <c r="E25" s="36">
        <f>C25*D25</f>
        <v>15000</v>
      </c>
      <c r="K25" s="21"/>
    </row>
    <row r="26" spans="1:12" x14ac:dyDescent="0.25">
      <c r="B26" t="s">
        <v>3</v>
      </c>
      <c r="C26">
        <v>20</v>
      </c>
      <c r="D26" s="9">
        <v>50</v>
      </c>
      <c r="E26" s="36">
        <f>C26*D26</f>
        <v>1000</v>
      </c>
      <c r="K26" s="21"/>
    </row>
    <row r="27" spans="1:12" x14ac:dyDescent="0.25">
      <c r="B27" t="s">
        <v>24</v>
      </c>
      <c r="C27">
        <v>10</v>
      </c>
      <c r="D27" s="9">
        <v>250</v>
      </c>
      <c r="E27" s="39">
        <f>+C27*D27</f>
        <v>2500</v>
      </c>
    </row>
    <row r="28" spans="1:12" x14ac:dyDescent="0.25">
      <c r="B28" t="s">
        <v>57</v>
      </c>
      <c r="C28">
        <v>10</v>
      </c>
      <c r="D28" s="9">
        <v>250</v>
      </c>
      <c r="E28" s="36">
        <f>+C28*D28</f>
        <v>2500</v>
      </c>
      <c r="F28" s="6">
        <f>SUM(E24:E28)</f>
        <v>33000</v>
      </c>
    </row>
    <row r="29" spans="1:12" x14ac:dyDescent="0.25">
      <c r="D29" s="9"/>
      <c r="E29" s="16"/>
      <c r="F29" s="2"/>
    </row>
    <row r="30" spans="1:12" x14ac:dyDescent="0.25">
      <c r="D30" s="9"/>
      <c r="E30" s="16"/>
      <c r="F30" s="2"/>
      <c r="I30" s="21"/>
    </row>
    <row r="31" spans="1:12" x14ac:dyDescent="0.25">
      <c r="A31" s="5" t="s">
        <v>4</v>
      </c>
      <c r="B31" t="s">
        <v>5</v>
      </c>
      <c r="C31">
        <v>3</v>
      </c>
      <c r="D31" s="9">
        <v>1500</v>
      </c>
      <c r="E31" s="16">
        <f>C31*D31</f>
        <v>4500</v>
      </c>
      <c r="F31" s="2"/>
    </row>
    <row r="32" spans="1:12" x14ac:dyDescent="0.25">
      <c r="B32" t="s">
        <v>6</v>
      </c>
      <c r="C32">
        <v>3</v>
      </c>
      <c r="D32" s="9">
        <v>1200</v>
      </c>
      <c r="E32" s="16">
        <v>3000</v>
      </c>
      <c r="F32" s="2"/>
    </row>
    <row r="33" spans="1:8" x14ac:dyDescent="0.25">
      <c r="B33" t="s">
        <v>7</v>
      </c>
      <c r="C33">
        <v>3</v>
      </c>
      <c r="D33" s="9">
        <v>1500</v>
      </c>
      <c r="E33" s="16">
        <f>C33*D33</f>
        <v>4500</v>
      </c>
      <c r="F33" s="2"/>
    </row>
    <row r="34" spans="1:8" x14ac:dyDescent="0.25">
      <c r="B34" t="s">
        <v>8</v>
      </c>
      <c r="C34">
        <v>3</v>
      </c>
      <c r="D34" s="9">
        <v>1000</v>
      </c>
      <c r="E34" s="16">
        <f>C34*D34</f>
        <v>3000</v>
      </c>
      <c r="F34" s="38">
        <f>SUM(E31:E34)</f>
        <v>15000</v>
      </c>
    </row>
    <row r="35" spans="1:8" x14ac:dyDescent="0.25">
      <c r="D35" s="9"/>
      <c r="E35" s="16"/>
      <c r="F35" s="2"/>
    </row>
    <row r="36" spans="1:8" x14ac:dyDescent="0.25">
      <c r="A36" s="5" t="s">
        <v>26</v>
      </c>
      <c r="B36" t="s">
        <v>40</v>
      </c>
      <c r="C36">
        <v>14</v>
      </c>
      <c r="D36" s="9">
        <v>2000</v>
      </c>
      <c r="E36" s="36">
        <v>21000</v>
      </c>
      <c r="F36" s="6"/>
      <c r="G36" s="15"/>
    </row>
    <row r="37" spans="1:8" x14ac:dyDescent="0.25">
      <c r="A37" s="5"/>
      <c r="B37" t="s">
        <v>38</v>
      </c>
      <c r="D37" s="9"/>
      <c r="E37" s="36">
        <v>3500</v>
      </c>
      <c r="F37" s="6"/>
      <c r="G37" s="15"/>
    </row>
    <row r="38" spans="1:8" x14ac:dyDescent="0.25">
      <c r="A38" s="5"/>
      <c r="B38" t="s">
        <v>39</v>
      </c>
      <c r="D38" s="9"/>
      <c r="E38" s="36">
        <v>3500</v>
      </c>
      <c r="F38" s="6"/>
      <c r="G38" s="15"/>
    </row>
    <row r="39" spans="1:8" x14ac:dyDescent="0.25">
      <c r="A39" s="5"/>
      <c r="B39" t="s">
        <v>59</v>
      </c>
      <c r="D39" s="9"/>
      <c r="E39" s="40">
        <v>3500</v>
      </c>
      <c r="F39" s="6"/>
      <c r="G39" s="15"/>
    </row>
    <row r="40" spans="1:8" x14ac:dyDescent="0.25">
      <c r="B40" t="s">
        <v>60</v>
      </c>
      <c r="C40">
        <v>1</v>
      </c>
      <c r="D40" s="9">
        <v>5000</v>
      </c>
      <c r="E40" s="40">
        <v>1500</v>
      </c>
      <c r="F40" s="6">
        <f>SUM(E36:E40)</f>
        <v>33000</v>
      </c>
    </row>
    <row r="41" spans="1:8" x14ac:dyDescent="0.25">
      <c r="D41" s="9"/>
      <c r="E41" s="7"/>
      <c r="F41" s="6"/>
    </row>
    <row r="42" spans="1:8" x14ac:dyDescent="0.25">
      <c r="A42" s="5" t="s">
        <v>27</v>
      </c>
      <c r="E42" s="35">
        <v>3500</v>
      </c>
      <c r="F42" s="2"/>
      <c r="H42" s="11"/>
    </row>
    <row r="43" spans="1:8" x14ac:dyDescent="0.25">
      <c r="A43" s="5" t="s">
        <v>28</v>
      </c>
      <c r="E43" s="39">
        <v>2500</v>
      </c>
    </row>
    <row r="44" spans="1:8" x14ac:dyDescent="0.25">
      <c r="A44" s="5" t="s">
        <v>58</v>
      </c>
      <c r="E44" s="35">
        <v>2500</v>
      </c>
    </row>
    <row r="45" spans="1:8" x14ac:dyDescent="0.25">
      <c r="F45" s="12">
        <f>SUM(E42:E44)</f>
        <v>8500</v>
      </c>
    </row>
    <row r="46" spans="1:8" x14ac:dyDescent="0.25">
      <c r="F46" s="9"/>
    </row>
    <row r="47" spans="1:8" x14ac:dyDescent="0.25">
      <c r="F47" s="9"/>
    </row>
    <row r="48" spans="1:8" x14ac:dyDescent="0.25">
      <c r="A48" s="10" t="s">
        <v>37</v>
      </c>
      <c r="F48" s="6">
        <f>SUM(F9+F20+F28+F34+F36+F40+F45)</f>
        <v>134000</v>
      </c>
    </row>
    <row r="49" spans="1:6" x14ac:dyDescent="0.25">
      <c r="C49" s="10"/>
      <c r="F49" s="6"/>
    </row>
    <row r="50" spans="1:6" x14ac:dyDescent="0.25">
      <c r="A50" s="5" t="s">
        <v>36</v>
      </c>
      <c r="C50" s="10"/>
      <c r="F50" s="6"/>
    </row>
    <row r="51" spans="1:6" x14ac:dyDescent="0.25">
      <c r="A51" s="17" t="s">
        <v>53</v>
      </c>
      <c r="F51" s="12">
        <v>9000</v>
      </c>
    </row>
    <row r="52" spans="1:6" x14ac:dyDescent="0.25">
      <c r="F52" s="9"/>
    </row>
    <row r="53" spans="1:6" x14ac:dyDescent="0.25">
      <c r="A53" s="5" t="s">
        <v>54</v>
      </c>
      <c r="F53" s="12">
        <f>SUM(F48-F51)</f>
        <v>125000</v>
      </c>
    </row>
    <row r="57" spans="1:6" x14ac:dyDescent="0.25">
      <c r="A57" s="5" t="s">
        <v>43</v>
      </c>
    </row>
    <row r="58" spans="1:6" x14ac:dyDescent="0.25">
      <c r="A58" t="s">
        <v>44</v>
      </c>
      <c r="B58" s="9">
        <f>+D18</f>
        <v>2000</v>
      </c>
    </row>
    <row r="59" spans="1:6" x14ac:dyDescent="0.25">
      <c r="A59" t="s">
        <v>45</v>
      </c>
      <c r="B59" s="9">
        <f>+D20</f>
        <v>5000</v>
      </c>
    </row>
    <row r="60" spans="1:6" x14ac:dyDescent="0.25">
      <c r="A60" t="s">
        <v>49</v>
      </c>
      <c r="B60" s="9">
        <f>+E43</f>
        <v>2500</v>
      </c>
    </row>
    <row r="61" spans="1:6" x14ac:dyDescent="0.25">
      <c r="A61" t="s">
        <v>46</v>
      </c>
      <c r="B61" s="9">
        <f>+E27</f>
        <v>2500</v>
      </c>
    </row>
    <row r="62" spans="1:6" x14ac:dyDescent="0.25">
      <c r="A62" t="s">
        <v>47</v>
      </c>
      <c r="B62" s="9">
        <f>+F34</f>
        <v>15000</v>
      </c>
    </row>
    <row r="63" spans="1:6" x14ac:dyDescent="0.25">
      <c r="A63" t="s">
        <v>59</v>
      </c>
      <c r="B63" s="9">
        <f>+E39</f>
        <v>3500</v>
      </c>
    </row>
    <row r="64" spans="1:6" x14ac:dyDescent="0.25">
      <c r="A64" t="s">
        <v>60</v>
      </c>
      <c r="B64" s="9">
        <f>+E40</f>
        <v>1500</v>
      </c>
    </row>
    <row r="65" spans="1:5" x14ac:dyDescent="0.25">
      <c r="A65" s="5" t="s">
        <v>48</v>
      </c>
      <c r="B65" s="12">
        <f>SUM(B58:B64)</f>
        <v>32000</v>
      </c>
    </row>
    <row r="66" spans="1:5" x14ac:dyDescent="0.25">
      <c r="A66" s="5" t="s">
        <v>56</v>
      </c>
      <c r="B66" s="12">
        <f>SUM(F48-B65)</f>
        <v>102000</v>
      </c>
      <c r="C66" s="9">
        <f>+F9+D14+D15+E28+E24+E26+E25+E36+E37+E38+E42+E44</f>
        <v>102000</v>
      </c>
    </row>
    <row r="68" spans="1:5" x14ac:dyDescent="0.25">
      <c r="A68" s="5"/>
      <c r="B68" s="12"/>
    </row>
    <row r="77" spans="1:5" x14ac:dyDescent="0.25">
      <c r="A77" s="5"/>
      <c r="B77" s="5"/>
      <c r="C77" s="5"/>
      <c r="D77" s="5"/>
      <c r="E77" s="5"/>
    </row>
    <row r="79" spans="1:5" x14ac:dyDescent="0.25">
      <c r="E79" s="13"/>
    </row>
    <row r="80" spans="1:5" x14ac:dyDescent="0.25">
      <c r="E80" s="13"/>
    </row>
    <row r="81" spans="2:5" x14ac:dyDescent="0.25">
      <c r="E81" s="13"/>
    </row>
    <row r="82" spans="2:5" x14ac:dyDescent="0.25">
      <c r="E82" s="13"/>
    </row>
    <row r="83" spans="2:5" x14ac:dyDescent="0.25">
      <c r="E83" s="13"/>
    </row>
    <row r="84" spans="2:5" x14ac:dyDescent="0.25">
      <c r="E84" s="13"/>
    </row>
    <row r="85" spans="2:5" x14ac:dyDescent="0.25">
      <c r="E85" s="13"/>
    </row>
    <row r="86" spans="2:5" x14ac:dyDescent="0.25">
      <c r="E86" s="13"/>
    </row>
    <row r="87" spans="2:5" x14ac:dyDescent="0.25">
      <c r="E87" s="13"/>
    </row>
    <row r="88" spans="2:5" x14ac:dyDescent="0.25">
      <c r="B88" s="5"/>
      <c r="C88" s="5"/>
      <c r="E88" s="13"/>
    </row>
    <row r="89" spans="2:5" x14ac:dyDescent="0.25">
      <c r="B89" s="5"/>
      <c r="E89" s="14"/>
    </row>
  </sheetData>
  <pageMargins left="0.70866141732283472" right="0.70866141732283472" top="0.74803149606299213" bottom="0.74803149606299213" header="0.31496062992125984" footer="0.31496062992125984"/>
  <pageSetup paperSize="9" scale="38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56CDE69-BFE7-4C28-AD28-52DD9309D647}"/>
</file>

<file path=customXml/itemProps2.xml><?xml version="1.0" encoding="utf-8"?>
<ds:datastoreItem xmlns:ds="http://schemas.openxmlformats.org/officeDocument/2006/customXml" ds:itemID="{ADCDA0D5-737D-42C7-A8E1-50CF679D5F24}"/>
</file>

<file path=customXml/itemProps3.xml><?xml version="1.0" encoding="utf-8"?>
<ds:datastoreItem xmlns:ds="http://schemas.openxmlformats.org/officeDocument/2006/customXml" ds:itemID="{95457A3C-47BD-4723-8CF6-E1CB0FCFF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Bainbridge</dc:creator>
  <cp:lastModifiedBy>Atkinson Martin (2017)</cp:lastModifiedBy>
  <cp:lastPrinted>2016-07-01T09:07:27Z</cp:lastPrinted>
  <dcterms:created xsi:type="dcterms:W3CDTF">2016-01-21T18:14:30Z</dcterms:created>
  <dcterms:modified xsi:type="dcterms:W3CDTF">2016-09-12T15:00:02Z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