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len\OneDrive\Documents\HIPI\"/>
    </mc:Choice>
  </mc:AlternateContent>
  <bookViews>
    <workbookView xWindow="0" yWindow="0" windowWidth="14180" windowHeight="8730"/>
  </bookViews>
  <sheets>
    <sheet name="Events BUDGET &amp; TIMELINE" sheetId="3" r:id="rId1"/>
    <sheet name="TRAVEL, ACCOMM &amp; TICKETS" sheetId="4" r:id="rId2"/>
    <sheet name="D&amp;D" sheetId="6" r:id="rId3"/>
    <sheet name="Bookkeeping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4" i="3" l="1"/>
  <c r="E76" i="3" s="1"/>
  <c r="F32" i="3"/>
  <c r="F40" i="3"/>
  <c r="F35" i="3"/>
  <c r="F47" i="3"/>
  <c r="I16" i="6" l="1"/>
  <c r="E47" i="3" l="1"/>
  <c r="F24" i="4"/>
  <c r="E23" i="4"/>
  <c r="E29" i="4" l="1"/>
  <c r="E24" i="4"/>
  <c r="F28" i="3"/>
  <c r="E25" i="4" l="1"/>
  <c r="H20" i="6" l="1"/>
  <c r="H21" i="6"/>
  <c r="D7" i="6"/>
  <c r="H22" i="6" l="1"/>
  <c r="C21" i="6"/>
  <c r="D16" i="6"/>
  <c r="C20" i="6"/>
  <c r="C22" i="6" s="1"/>
  <c r="F21" i="3" l="1"/>
  <c r="F12" i="3" l="1"/>
  <c r="E32" i="3"/>
  <c r="E21" i="3"/>
  <c r="E53" i="3"/>
  <c r="E7" i="5" l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3" i="5" s="1"/>
  <c r="F16" i="3"/>
  <c r="F17" i="3" s="1"/>
  <c r="F60" i="3" s="1"/>
  <c r="F18" i="4"/>
  <c r="E33" i="4" l="1"/>
  <c r="F62" i="3" s="1"/>
  <c r="F63" i="3" s="1"/>
  <c r="F12" i="4"/>
  <c r="F13" i="4"/>
  <c r="F14" i="4"/>
  <c r="F19" i="4"/>
  <c r="F23" i="4"/>
  <c r="F25" i="4"/>
  <c r="F29" i="4"/>
  <c r="F30" i="4"/>
  <c r="F31" i="4"/>
  <c r="F9" i="4"/>
  <c r="F8" i="4"/>
  <c r="E28" i="3"/>
  <c r="D33" i="4"/>
  <c r="E9" i="3"/>
  <c r="E57" i="3"/>
  <c r="E35" i="3"/>
  <c r="E40" i="3"/>
  <c r="E17" i="3"/>
  <c r="E13" i="3"/>
  <c r="E60" i="3" l="1"/>
  <c r="F33" i="4"/>
</calcChain>
</file>

<file path=xl/sharedStrings.xml><?xml version="1.0" encoding="utf-8"?>
<sst xmlns="http://schemas.openxmlformats.org/spreadsheetml/2006/main" count="220" uniqueCount="167">
  <si>
    <t>2017 THEATRE SECTOR EVENTS</t>
  </si>
  <si>
    <t>HJG</t>
  </si>
  <si>
    <t>DETAIL</t>
  </si>
  <si>
    <t>ROUGH DATE</t>
  </si>
  <si>
    <t>January</t>
  </si>
  <si>
    <t>Drinks</t>
  </si>
  <si>
    <t>Consumables</t>
  </si>
  <si>
    <t>SUBTOTAL</t>
  </si>
  <si>
    <t>Notes</t>
  </si>
  <si>
    <t>DEVOTED AND DISGRUNTLED</t>
  </si>
  <si>
    <t>April</t>
  </si>
  <si>
    <t>February</t>
  </si>
  <si>
    <t>Food/Drinks</t>
  </si>
  <si>
    <t>Travel</t>
  </si>
  <si>
    <t>TOTAL</t>
  </si>
  <si>
    <t>WHAT</t>
  </si>
  <si>
    <t>Managing teams and Contracting Freelancers</t>
  </si>
  <si>
    <t>MASTERCLASS: Audience Development</t>
  </si>
  <si>
    <t>Audience Development Agency</t>
  </si>
  <si>
    <t>John's Travel Manchester/Hull rtn</t>
  </si>
  <si>
    <t>March 17th</t>
  </si>
  <si>
    <t>Sarah Sansom Fee</t>
  </si>
  <si>
    <t>Learning skills to plan strategic development. 4-5 x 2 hour sessions and an open workshop.</t>
  </si>
  <si>
    <t>Accommodation</t>
  </si>
  <si>
    <t>PHOTOSHOOT</t>
  </si>
  <si>
    <t>Image of Emerging theatre sector</t>
  </si>
  <si>
    <t>Coffee</t>
  </si>
  <si>
    <t>Party Poppers</t>
  </si>
  <si>
    <t>HELEN GOODMAN: TRAVEL, ACCOMMODATION AND ENTRANCE FEES</t>
  </si>
  <si>
    <t>NDT EMERGING SHOWCASE</t>
  </si>
  <si>
    <t>MANCHESTER/YOU THE AUDIENCE SYMPOSIUM</t>
  </si>
  <si>
    <t>Ticket</t>
  </si>
  <si>
    <t xml:space="preserve">LONDON THEATRE UK NETWORKING EVENT </t>
  </si>
  <si>
    <t>13-18 Feb</t>
  </si>
  <si>
    <t xml:space="preserve">Travel </t>
  </si>
  <si>
    <t>Travel (petrol)</t>
  </si>
  <si>
    <t>Travel (train)</t>
  </si>
  <si>
    <t>EDINBURGH FESTIVAL</t>
  </si>
  <si>
    <t>Accommodation (1week)</t>
  </si>
  <si>
    <t>OTHER TRAVEL/JOURNEYS</t>
  </si>
  <si>
    <t>Tickets</t>
  </si>
  <si>
    <t>TARGET SESSION/PRODUCER GURU: Roaring Girls</t>
  </si>
  <si>
    <t>Fee</t>
  </si>
  <si>
    <t>ESTIMATE</t>
  </si>
  <si>
    <t>ACTUAL</t>
  </si>
  <si>
    <t>FEB THEATRE PARTY</t>
  </si>
  <si>
    <t>Taxi and Tickets</t>
  </si>
  <si>
    <t>John Tomlinson Fee @2 Days</t>
  </si>
  <si>
    <t>Hull Arts get-together. Sarah Brigham/JOAN.</t>
  </si>
  <si>
    <t>+/-</t>
  </si>
  <si>
    <t>Notes/Updates</t>
  </si>
  <si>
    <t>Lola hasn’t invoiced for this?</t>
  </si>
  <si>
    <t>Paid on HIPI card 13/03/17/Receipt on email: helenage</t>
  </si>
  <si>
    <t>BANK TRANSACTIONS</t>
  </si>
  <si>
    <t>OUT</t>
  </si>
  <si>
    <t>IN</t>
  </si>
  <si>
    <t>BALANCE</t>
  </si>
  <si>
    <t>ITEM</t>
  </si>
  <si>
    <t>ACCOUNTS</t>
  </si>
  <si>
    <t>Travel for Touring Symposium Trainline</t>
  </si>
  <si>
    <t>Opening Balance</t>
  </si>
  <si>
    <t>DATE</t>
  </si>
  <si>
    <t>Expenses Repaid: NDT Showcase Travel</t>
  </si>
  <si>
    <t>Expenses Repaid: Manchester Travel</t>
  </si>
  <si>
    <t>Expenses Repaid: Manchester Audience Ticket</t>
  </si>
  <si>
    <t>Expenses Repaid: Photoshoot Coffee</t>
  </si>
  <si>
    <t>Expenses Repaid: Party Poppers</t>
  </si>
  <si>
    <t>Expenses Repaid: Feb Party Drinks</t>
  </si>
  <si>
    <t>Expenses Repaid: Feb Party Taxi</t>
  </si>
  <si>
    <t>John Tomlinson Fee @£100 + Expenses</t>
  </si>
  <si>
    <t>Helen Expenses Paid</t>
  </si>
  <si>
    <t>RECEIPT #</t>
  </si>
  <si>
    <t>missing receipt - have emailed mrexchange</t>
  </si>
  <si>
    <t>missing receipt - theiving harry's</t>
  </si>
  <si>
    <t>TOTAL SPENT (from 5k)</t>
  </si>
  <si>
    <t>MAY 25th THEATRE PARTY: ALEX KELLY/THIRD ANGEL</t>
  </si>
  <si>
    <t>Kardomah Hire Fee</t>
  </si>
  <si>
    <t>2017 producers on making/presenting work in alt spaces</t>
  </si>
  <si>
    <t>October 6th</t>
  </si>
  <si>
    <t>2 day MASTERCLASS: Sarah Sansom Strategy</t>
  </si>
  <si>
    <t xml:space="preserve">Hannah Bentley </t>
  </si>
  <si>
    <t>June 9th</t>
  </si>
  <si>
    <t>May 25th</t>
  </si>
  <si>
    <t>September 28th &amp; 29th</t>
  </si>
  <si>
    <t>MASTERCLASS: Arts Council 1:1</t>
  </si>
  <si>
    <t>Improbable Theatre, networking event.Run by Lee.Children's Library.</t>
  </si>
  <si>
    <t>Accommodation (3 nights)</t>
  </si>
  <si>
    <t>June 22nd</t>
  </si>
  <si>
    <t>Complete.</t>
  </si>
  <si>
    <t>MASTERCLASS: ALT SPACES/PR</t>
  </si>
  <si>
    <t>Accommodation for London NDT Showcase</t>
  </si>
  <si>
    <t>Travel to Manchester for YTR/Hull Network</t>
  </si>
  <si>
    <t>BTOurs Tickets JOAN</t>
  </si>
  <si>
    <t>S.Sansom Accommodation for Sept IBIS</t>
  </si>
  <si>
    <t>Kardomah 94 Hire Alt Spaces Masterclass</t>
  </si>
  <si>
    <t>M&amp;E Board</t>
  </si>
  <si>
    <t>Room Hire and Snacks</t>
  </si>
  <si>
    <t>Ticket Sales</t>
  </si>
  <si>
    <t>D&amp;D: capacity @120 people (12 comps, 8 free tix)</t>
  </si>
  <si>
    <t>100 people @£5/ticket</t>
  </si>
  <si>
    <t>EXPENDITURE</t>
  </si>
  <si>
    <t>Improbable Fee, Travel, Accomm</t>
  </si>
  <si>
    <t>Fixed Fee</t>
  </si>
  <si>
    <t>1 day only event</t>
  </si>
  <si>
    <t>Tea and Coffee</t>
  </si>
  <si>
    <t>Estimate TBC</t>
  </si>
  <si>
    <t>Provided by Library</t>
  </si>
  <si>
    <t>Artist D&amp;D Kit</t>
  </si>
  <si>
    <t>Fixed Fee and Materials</t>
  </si>
  <si>
    <t>SUMMARY</t>
  </si>
  <si>
    <t>See Separate Sheet</t>
  </si>
  <si>
    <t>IMPROBABLE FEE BREAKDOWN</t>
  </si>
  <si>
    <t>Fees 1 (facilitator)</t>
  </si>
  <si>
    <t>in kind</t>
  </si>
  <si>
    <t>Fees 2 (co-ordintaor)</t>
  </si>
  <si>
    <t>Travel 1</t>
  </si>
  <si>
    <t>Travel 2</t>
  </si>
  <si>
    <t>Accom 1</t>
  </si>
  <si>
    <t>Accom 2</t>
  </si>
  <si>
    <t>Per Diem 1</t>
  </si>
  <si>
    <t>Per Diem 2</t>
  </si>
  <si>
    <t>See below</t>
  </si>
  <si>
    <t>Room Hire</t>
  </si>
  <si>
    <t>INCOME 2: free tickets</t>
  </si>
  <si>
    <t>INCOME 1: £5 tickets</t>
  </si>
  <si>
    <t>DIRECTORS/WRITERS DAY</t>
  </si>
  <si>
    <t>Roaring Girls</t>
  </si>
  <si>
    <t>Travel/Accomm Actual</t>
  </si>
  <si>
    <t>Other Expenses (coffees)</t>
  </si>
  <si>
    <t>Includes Taxis and Trains</t>
  </si>
  <si>
    <t>Hull Take Over Companies early morning meeting &amp; meeting with paines plough</t>
  </si>
  <si>
    <t>Meeting in Leeds then Networking in York</t>
  </si>
  <si>
    <t>TO PAY</t>
  </si>
  <si>
    <t>Rachael Assisting Fee</t>
  </si>
  <si>
    <t>100 people @£0/ticket</t>
  </si>
  <si>
    <t>Speakers Fees</t>
  </si>
  <si>
    <t>Curator/Producer/PM Fee</t>
  </si>
  <si>
    <t>Wristbands</t>
  </si>
  <si>
    <t>Stationary Expenses</t>
  </si>
  <si>
    <t>Helen Expenses</t>
  </si>
  <si>
    <t>TO CLAIM</t>
  </si>
  <si>
    <t>He hasn’t invoiced, I've chased twice</t>
  </si>
  <si>
    <t>Hull MASH UP</t>
  </si>
  <si>
    <t xml:space="preserve">50% of cost of Pizza </t>
  </si>
  <si>
    <t>November 15th</t>
  </si>
  <si>
    <t>With Lincoln OpenPlan.</t>
  </si>
  <si>
    <t>Provided by Roaring Girls</t>
  </si>
  <si>
    <t>Artist D&amp;D Kit: Anna Bean</t>
  </si>
  <si>
    <t>Oliver Bliss.</t>
  </si>
  <si>
    <t>On inviting conversations with audiences.</t>
  </si>
  <si>
    <t>-</t>
  </si>
  <si>
    <t>HELEN EXPENSES TO PAY. See separate sheet.</t>
  </si>
  <si>
    <t>January 19th/Feb 7th</t>
  </si>
  <si>
    <t>CONTINGENCY</t>
  </si>
  <si>
    <t>TOTAL SPEND</t>
  </si>
  <si>
    <t>January TBC</t>
  </si>
  <si>
    <t>JANUARY 2018 THEATRE MASH UP</t>
  </si>
  <si>
    <t>Tess Seddon directing and producing this event.</t>
  </si>
  <si>
    <t>bills to pay</t>
  </si>
  <si>
    <t>From thereon, Hull2017 accounting.</t>
  </si>
  <si>
    <t>SARAH TRAVEL @170</t>
  </si>
  <si>
    <t>GONE OUT</t>
  </si>
  <si>
    <t>TESS</t>
  </si>
  <si>
    <t>RGIRLS INVOICE</t>
  </si>
  <si>
    <t>RGIRLS THEATRE MASH UP</t>
  </si>
  <si>
    <t>BOOKS FROM COUNCIL/HELEN PRE BOOKKEEPING</t>
  </si>
  <si>
    <t>HELEN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</si>
</sst>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theme="7"/>
      <name val="Calibri"/>
      <family val="2"/>
      <scheme val="minor"/>
    </font>
    <font>
      <b/>
      <sz val="14"/>
      <color theme="7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9" tint="0.59999389629810485"/>
      <name val="Calibri"/>
      <family val="2"/>
      <scheme val="minor"/>
    </font>
    <font>
      <b/>
      <i/>
      <sz val="10"/>
      <color theme="9"/>
      <name val="Calibri"/>
      <family val="2"/>
      <scheme val="minor"/>
    </font>
    <font>
      <b/>
      <i/>
      <sz val="10"/>
      <color theme="9" tint="0.59999389629810485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0000"/>
      <name val="Helvetica"/>
    </font>
    <font>
      <sz val="12"/>
      <color rgb="FF000000"/>
      <name val="Helvetica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i/>
      <sz val="9"/>
      <name val="Calibri"/>
      <family val="2"/>
      <scheme val="minor"/>
    </font>
    <font>
      <sz val="11"/>
      <color rgb="FFFFC000"/>
      <name val="Calibri"/>
      <family val="2"/>
      <scheme val="minor"/>
    </font>
    <font>
      <b/>
      <sz val="14"/>
      <color rgb="FFFFC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DCDC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27" fillId="0" borderId="11" applyNumberFormat="0" applyFill="0" applyAlignment="0" applyProtection="0"/>
  </cellStyleXfs>
  <cellXfs count="13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Font="1"/>
    <xf numFmtId="0" fontId="2" fillId="0" borderId="0" xfId="0" quotePrefix="1" applyFont="1" applyAlignment="1">
      <alignment horizontal="left"/>
    </xf>
    <xf numFmtId="0" fontId="7" fillId="0" borderId="0" xfId="0" applyFont="1"/>
    <xf numFmtId="0" fontId="6" fillId="0" borderId="0" xfId="0" applyFont="1" applyAlignment="1">
      <alignment horizontal="left" vertical="center" wrapText="1"/>
    </xf>
    <xf numFmtId="0" fontId="8" fillId="0" borderId="0" xfId="0" applyFont="1"/>
    <xf numFmtId="16" fontId="0" fillId="0" borderId="0" xfId="0" applyNumberFormat="1"/>
    <xf numFmtId="0" fontId="4" fillId="0" borderId="0" xfId="0" applyFont="1"/>
    <xf numFmtId="44" fontId="9" fillId="0" borderId="0" xfId="1" applyFont="1"/>
    <xf numFmtId="0" fontId="11" fillId="0" borderId="0" xfId="0" applyFont="1"/>
    <xf numFmtId="44" fontId="11" fillId="0" borderId="0" xfId="1" applyFont="1"/>
    <xf numFmtId="44" fontId="10" fillId="0" borderId="0" xfId="1" applyFont="1" applyAlignment="1">
      <alignment horizontal="left"/>
    </xf>
    <xf numFmtId="0" fontId="13" fillId="0" borderId="0" xfId="0" applyFont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5" fillId="0" borderId="0" xfId="0" applyFont="1"/>
    <xf numFmtId="44" fontId="12" fillId="0" borderId="1" xfId="2" applyNumberFormat="1" applyFont="1"/>
    <xf numFmtId="0" fontId="12" fillId="0" borderId="0" xfId="0" applyFont="1"/>
    <xf numFmtId="0" fontId="16" fillId="0" borderId="0" xfId="0" applyFont="1"/>
    <xf numFmtId="49" fontId="17" fillId="0" borderId="0" xfId="0" applyNumberFormat="1" applyFont="1" applyAlignment="1">
      <alignment horizontal="right"/>
    </xf>
    <xf numFmtId="44" fontId="16" fillId="0" borderId="0" xfId="0" applyNumberFormat="1" applyFont="1"/>
    <xf numFmtId="44" fontId="18" fillId="0" borderId="1" xfId="2" applyNumberFormat="1" applyFont="1"/>
    <xf numFmtId="14" fontId="0" fillId="0" borderId="0" xfId="0" applyNumberFormat="1"/>
    <xf numFmtId="44" fontId="15" fillId="0" borderId="0" xfId="1" applyFont="1"/>
    <xf numFmtId="0" fontId="13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44" fontId="19" fillId="0" borderId="0" xfId="1" applyFont="1" applyAlignment="1">
      <alignment horizontal="left"/>
    </xf>
    <xf numFmtId="44" fontId="15" fillId="0" borderId="0" xfId="1" applyFont="1" applyAlignment="1">
      <alignment horizontal="left"/>
    </xf>
    <xf numFmtId="0" fontId="2" fillId="0" borderId="1" xfId="2"/>
    <xf numFmtId="44" fontId="2" fillId="0" borderId="1" xfId="2" applyNumberFormat="1"/>
    <xf numFmtId="0" fontId="21" fillId="4" borderId="2" xfId="0" applyFont="1" applyFill="1" applyBorder="1" applyAlignment="1">
      <alignment vertical="center" wrapText="1"/>
    </xf>
    <xf numFmtId="0" fontId="22" fillId="3" borderId="2" xfId="0" applyFont="1" applyFill="1" applyBorder="1" applyAlignment="1">
      <alignment vertical="center" wrapText="1"/>
    </xf>
    <xf numFmtId="0" fontId="22" fillId="3" borderId="2" xfId="0" applyFont="1" applyFill="1" applyBorder="1" applyAlignment="1">
      <alignment horizontal="right" vertical="center" wrapText="1"/>
    </xf>
    <xf numFmtId="0" fontId="23" fillId="0" borderId="0" xfId="0" applyFont="1"/>
    <xf numFmtId="0" fontId="2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2" fillId="0" borderId="6" xfId="0" applyFont="1" applyBorder="1"/>
    <xf numFmtId="0" fontId="8" fillId="0" borderId="7" xfId="0" applyFont="1" applyBorder="1"/>
    <xf numFmtId="0" fontId="2" fillId="0" borderId="1" xfId="2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4" fillId="0" borderId="9" xfId="0" applyFont="1" applyBorder="1"/>
    <xf numFmtId="0" fontId="0" fillId="0" borderId="0" xfId="0" applyFill="1" applyBorder="1"/>
    <xf numFmtId="0" fontId="25" fillId="0" borderId="0" xfId="0" applyFont="1" applyAlignment="1">
      <alignment horizontal="left" vertical="center" wrapText="1"/>
    </xf>
    <xf numFmtId="0" fontId="26" fillId="0" borderId="7" xfId="0" applyFont="1" applyBorder="1"/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15" fillId="0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44" fontId="20" fillId="0" borderId="0" xfId="1" applyFont="1" applyAlignment="1">
      <alignment horizontal="left" vertical="center"/>
    </xf>
    <xf numFmtId="0" fontId="28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17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44" fontId="29" fillId="0" borderId="0" xfId="1" applyFont="1"/>
    <xf numFmtId="44" fontId="30" fillId="0" borderId="0" xfId="1" applyFont="1" applyAlignment="1">
      <alignment horizontal="left" vertical="center"/>
    </xf>
    <xf numFmtId="44" fontId="31" fillId="0" borderId="0" xfId="1" applyFont="1" applyAlignment="1">
      <alignment horizontal="left"/>
    </xf>
    <xf numFmtId="44" fontId="29" fillId="0" borderId="0" xfId="1" applyFont="1" applyAlignment="1">
      <alignment horizontal="left"/>
    </xf>
    <xf numFmtId="44" fontId="30" fillId="0" borderId="0" xfId="1" applyFont="1" applyAlignment="1">
      <alignment horizontal="left"/>
    </xf>
    <xf numFmtId="44" fontId="30" fillId="0" borderId="1" xfId="2" applyNumberFormat="1" applyFont="1"/>
    <xf numFmtId="0" fontId="19" fillId="0" borderId="13" xfId="0" applyFont="1" applyBorder="1"/>
    <xf numFmtId="0" fontId="15" fillId="0" borderId="13" xfId="0" applyFont="1" applyBorder="1" applyAlignment="1">
      <alignment horizontal="center" vertical="center"/>
    </xf>
    <xf numFmtId="0" fontId="15" fillId="0" borderId="13" xfId="0" applyFont="1" applyBorder="1"/>
    <xf numFmtId="44" fontId="15" fillId="0" borderId="13" xfId="1" applyFont="1" applyBorder="1"/>
    <xf numFmtId="44" fontId="29" fillId="0" borderId="13" xfId="1" applyFont="1" applyBorder="1"/>
    <xf numFmtId="0" fontId="28" fillId="0" borderId="13" xfId="0" applyFont="1" applyBorder="1" applyAlignment="1">
      <alignment horizontal="left" vertical="top"/>
    </xf>
    <xf numFmtId="44" fontId="19" fillId="0" borderId="13" xfId="1" applyFont="1" applyBorder="1"/>
    <xf numFmtId="44" fontId="31" fillId="0" borderId="13" xfId="1" applyFont="1" applyBorder="1"/>
    <xf numFmtId="0" fontId="19" fillId="0" borderId="13" xfId="0" applyFont="1" applyBorder="1" applyAlignment="1">
      <alignment horizontal="left"/>
    </xf>
    <xf numFmtId="17" fontId="15" fillId="0" borderId="13" xfId="0" applyNumberFormat="1" applyFont="1" applyBorder="1" applyAlignment="1">
      <alignment horizontal="center" vertical="center"/>
    </xf>
    <xf numFmtId="0" fontId="15" fillId="0" borderId="13" xfId="0" applyFont="1" applyBorder="1" applyAlignment="1">
      <alignment horizontal="left"/>
    </xf>
    <xf numFmtId="44" fontId="15" fillId="0" borderId="13" xfId="1" applyFont="1" applyBorder="1" applyAlignment="1">
      <alignment horizontal="left"/>
    </xf>
    <xf numFmtId="44" fontId="29" fillId="0" borderId="13" xfId="1" applyFont="1" applyBorder="1" applyAlignment="1">
      <alignment horizontal="left"/>
    </xf>
    <xf numFmtId="0" fontId="28" fillId="0" borderId="13" xfId="0" applyFont="1" applyBorder="1" applyAlignment="1">
      <alignment horizontal="left" vertical="top" wrapText="1"/>
    </xf>
    <xf numFmtId="44" fontId="19" fillId="0" borderId="13" xfId="1" applyFont="1" applyBorder="1" applyAlignment="1">
      <alignment horizontal="left"/>
    </xf>
    <xf numFmtId="44" fontId="31" fillId="0" borderId="13" xfId="1" applyFont="1" applyBorder="1" applyAlignment="1">
      <alignment horizontal="left"/>
    </xf>
    <xf numFmtId="0" fontId="19" fillId="0" borderId="13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center" vertical="center" wrapText="1"/>
    </xf>
    <xf numFmtId="0" fontId="19" fillId="0" borderId="13" xfId="0" quotePrefix="1" applyFont="1" applyBorder="1" applyAlignment="1">
      <alignment horizontal="left"/>
    </xf>
    <xf numFmtId="44" fontId="15" fillId="2" borderId="13" xfId="1" applyFont="1" applyFill="1" applyBorder="1" applyAlignment="1">
      <alignment horizontal="left"/>
    </xf>
    <xf numFmtId="0" fontId="15" fillId="0" borderId="13" xfId="0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vertical="top" wrapText="1"/>
    </xf>
    <xf numFmtId="0" fontId="2" fillId="0" borderId="13" xfId="0" quotePrefix="1" applyFont="1" applyBorder="1" applyAlignment="1">
      <alignment horizontal="left"/>
    </xf>
    <xf numFmtId="0" fontId="0" fillId="0" borderId="13" xfId="0" applyFill="1" applyBorder="1" applyAlignment="1">
      <alignment horizontal="center" vertical="center" wrapText="1"/>
    </xf>
    <xf numFmtId="0" fontId="0" fillId="0" borderId="13" xfId="0" applyBorder="1"/>
    <xf numFmtId="0" fontId="5" fillId="0" borderId="13" xfId="0" applyFont="1" applyBorder="1" applyAlignment="1">
      <alignment horizontal="center" vertical="top" wrapText="1"/>
    </xf>
    <xf numFmtId="0" fontId="0" fillId="0" borderId="13" xfId="0" applyBorder="1" applyAlignment="1">
      <alignment horizontal="left"/>
    </xf>
    <xf numFmtId="0" fontId="2" fillId="0" borderId="13" xfId="0" applyFont="1" applyBorder="1" applyAlignment="1">
      <alignment horizontal="left"/>
    </xf>
    <xf numFmtId="0" fontId="25" fillId="0" borderId="14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13" xfId="0" applyFont="1" applyBorder="1" applyAlignment="1">
      <alignment horizontal="left" vertical="top" wrapText="1"/>
    </xf>
    <xf numFmtId="0" fontId="0" fillId="0" borderId="13" xfId="0" applyBorder="1" applyAlignment="1">
      <alignment horizontal="center" vertical="center" wrapText="1"/>
    </xf>
    <xf numFmtId="0" fontId="5" fillId="0" borderId="13" xfId="0" applyFont="1" applyBorder="1" applyAlignment="1">
      <alignment horizontal="left" vertical="top" wrapText="1"/>
    </xf>
    <xf numFmtId="0" fontId="2" fillId="0" borderId="13" xfId="0" quotePrefix="1" applyFont="1" applyFill="1" applyBorder="1" applyAlignment="1">
      <alignment horizontal="left"/>
    </xf>
    <xf numFmtId="17" fontId="0" fillId="0" borderId="13" xfId="0" applyNumberFormat="1" applyFill="1" applyBorder="1" applyAlignment="1">
      <alignment horizontal="center" vertical="center" wrapText="1"/>
    </xf>
    <xf numFmtId="0" fontId="0" fillId="0" borderId="13" xfId="0" applyFill="1" applyBorder="1"/>
    <xf numFmtId="0" fontId="0" fillId="0" borderId="13" xfId="0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5" fillId="0" borderId="15" xfId="0" applyFont="1" applyFill="1" applyBorder="1" applyAlignment="1">
      <alignment horizontal="left" vertical="top" wrapText="1"/>
    </xf>
    <xf numFmtId="0" fontId="5" fillId="0" borderId="16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0" fillId="2" borderId="13" xfId="0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14" xfId="0" applyFont="1" applyBorder="1" applyAlignment="1">
      <alignment horizontal="left" vertical="center" wrapText="1"/>
    </xf>
    <xf numFmtId="0" fontId="12" fillId="0" borderId="12" xfId="0" applyFont="1" applyBorder="1" applyAlignment="1"/>
    <xf numFmtId="44" fontId="32" fillId="0" borderId="0" xfId="1" applyFont="1" applyAlignment="1">
      <alignment horizontal="left"/>
    </xf>
    <xf numFmtId="0" fontId="33" fillId="0" borderId="1" xfId="2" applyFont="1" applyAlignment="1">
      <alignment horizontal="right"/>
    </xf>
    <xf numFmtId="44" fontId="27" fillId="0" borderId="11" xfId="3" applyNumberFormat="1"/>
    <xf numFmtId="44" fontId="20" fillId="0" borderId="0" xfId="1" applyFont="1"/>
    <xf numFmtId="44" fontId="20" fillId="0" borderId="1" xfId="2" applyNumberFormat="1" applyFont="1"/>
    <xf numFmtId="44" fontId="24" fillId="0" borderId="0" xfId="1" applyFont="1" applyAlignment="1">
      <alignment horizontal="left"/>
    </xf>
    <xf numFmtId="44" fontId="34" fillId="0" borderId="13" xfId="1" applyFont="1" applyBorder="1" applyAlignment="1">
      <alignment horizontal="left"/>
    </xf>
    <xf numFmtId="0" fontId="26" fillId="0" borderId="0" xfId="0" applyFont="1"/>
    <xf numFmtId="0" fontId="26" fillId="0" borderId="0" xfId="0" applyFont="1" applyAlignment="1">
      <alignment horizontal="left"/>
    </xf>
    <xf numFmtId="44" fontId="29" fillId="0" borderId="0" xfId="1" applyFont="1" applyFill="1"/>
    <xf numFmtId="44" fontId="10" fillId="0" borderId="0" xfId="1" applyFont="1"/>
  </cellXfs>
  <cellStyles count="4">
    <cellStyle name="Currency" xfId="1" builtinId="4"/>
    <cellStyle name="Heading 1" xfId="3" builtinId="16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76"/>
  <sheetViews>
    <sheetView tabSelected="1" zoomScaleNormal="100" workbookViewId="0">
      <selection activeCell="C76" sqref="C76"/>
    </sheetView>
  </sheetViews>
  <sheetFormatPr defaultRowHeight="14.5" x14ac:dyDescent="0.35"/>
  <cols>
    <col min="2" max="2" width="52.81640625" customWidth="1"/>
    <col min="3" max="3" width="17.54296875" customWidth="1"/>
    <col min="4" max="4" width="42" customWidth="1"/>
    <col min="5" max="5" width="25.1796875" style="11" customWidth="1"/>
    <col min="6" max="6" width="17.6328125" style="73" customWidth="1"/>
    <col min="7" max="7" width="8.7265625" style="15"/>
  </cols>
  <sheetData>
    <row r="2" spans="2:11" x14ac:dyDescent="0.35">
      <c r="B2" s="2" t="s">
        <v>0</v>
      </c>
      <c r="C2" s="2"/>
    </row>
    <row r="3" spans="2:11" x14ac:dyDescent="0.35">
      <c r="B3" s="4" t="s">
        <v>1</v>
      </c>
    </row>
    <row r="5" spans="2:11" ht="18.5" x14ac:dyDescent="0.35">
      <c r="B5" s="65" t="s">
        <v>15</v>
      </c>
      <c r="C5" s="65" t="s">
        <v>3</v>
      </c>
      <c r="D5" s="65" t="s">
        <v>2</v>
      </c>
      <c r="E5" s="66" t="s">
        <v>43</v>
      </c>
      <c r="F5" s="74" t="s">
        <v>44</v>
      </c>
      <c r="G5" s="16" t="s">
        <v>50</v>
      </c>
    </row>
    <row r="6" spans="2:11" ht="16.5" customHeight="1" x14ac:dyDescent="0.35">
      <c r="B6" s="65"/>
      <c r="C6" s="65"/>
      <c r="D6" s="65"/>
      <c r="E6" s="66"/>
      <c r="F6" s="74"/>
    </row>
    <row r="7" spans="2:11" x14ac:dyDescent="0.35">
      <c r="B7" s="79" t="s">
        <v>24</v>
      </c>
      <c r="C7" s="80" t="s">
        <v>4</v>
      </c>
      <c r="D7" s="81" t="s">
        <v>26</v>
      </c>
      <c r="E7" s="82">
        <v>50</v>
      </c>
      <c r="F7" s="83">
        <v>50</v>
      </c>
      <c r="G7" s="61" t="s">
        <v>88</v>
      </c>
      <c r="H7" s="61"/>
      <c r="I7" s="61"/>
      <c r="J7" s="61"/>
      <c r="K7" s="8"/>
    </row>
    <row r="8" spans="2:11" x14ac:dyDescent="0.35">
      <c r="B8" s="84" t="s">
        <v>25</v>
      </c>
      <c r="C8" s="80"/>
      <c r="D8" s="81" t="s">
        <v>27</v>
      </c>
      <c r="E8" s="82">
        <v>1</v>
      </c>
      <c r="F8" s="83">
        <v>3.03</v>
      </c>
      <c r="G8" s="61"/>
      <c r="H8" s="61"/>
      <c r="I8" s="61"/>
      <c r="J8" s="61"/>
      <c r="K8" s="8"/>
    </row>
    <row r="9" spans="2:11" x14ac:dyDescent="0.35">
      <c r="B9" s="84"/>
      <c r="C9" s="80"/>
      <c r="D9" s="79" t="s">
        <v>7</v>
      </c>
      <c r="E9" s="85">
        <f>SUM(E7:E8)</f>
        <v>51</v>
      </c>
      <c r="F9" s="86">
        <v>51</v>
      </c>
      <c r="G9" s="61"/>
      <c r="H9" s="61"/>
      <c r="I9" s="61"/>
      <c r="J9" s="61"/>
    </row>
    <row r="10" spans="2:11" x14ac:dyDescent="0.35">
      <c r="B10" s="67"/>
      <c r="C10" s="68"/>
      <c r="D10" s="69"/>
      <c r="E10" s="32"/>
      <c r="F10" s="75"/>
      <c r="G10" s="17"/>
      <c r="H10" s="7"/>
      <c r="I10" s="7"/>
      <c r="J10" s="7"/>
    </row>
    <row r="11" spans="2:11" x14ac:dyDescent="0.35">
      <c r="B11" s="87" t="s">
        <v>45</v>
      </c>
      <c r="C11" s="88" t="s">
        <v>11</v>
      </c>
      <c r="D11" s="89" t="s">
        <v>5</v>
      </c>
      <c r="E11" s="90">
        <v>69.25</v>
      </c>
      <c r="F11" s="91">
        <v>69.25</v>
      </c>
      <c r="G11" s="62" t="s">
        <v>88</v>
      </c>
      <c r="H11" s="62"/>
      <c r="I11" s="62"/>
      <c r="J11" s="62"/>
      <c r="K11" s="8"/>
    </row>
    <row r="12" spans="2:11" x14ac:dyDescent="0.35">
      <c r="B12" s="92" t="s">
        <v>48</v>
      </c>
      <c r="C12" s="88"/>
      <c r="D12" s="89" t="s">
        <v>46</v>
      </c>
      <c r="E12" s="90">
        <v>92</v>
      </c>
      <c r="F12" s="91">
        <f>80+12</f>
        <v>92</v>
      </c>
      <c r="G12" s="62"/>
      <c r="H12" s="62"/>
      <c r="I12" s="62"/>
      <c r="J12" s="62"/>
      <c r="K12" s="8"/>
    </row>
    <row r="13" spans="2:11" x14ac:dyDescent="0.35">
      <c r="B13" s="92"/>
      <c r="C13" s="88"/>
      <c r="D13" s="87" t="s">
        <v>7</v>
      </c>
      <c r="E13" s="93">
        <f>SUM(E11:E12)</f>
        <v>161.25</v>
      </c>
      <c r="F13" s="94">
        <v>133.25</v>
      </c>
      <c r="G13" s="62"/>
      <c r="H13" s="62"/>
      <c r="I13" s="62"/>
      <c r="J13" s="62"/>
    </row>
    <row r="14" spans="2:11" x14ac:dyDescent="0.35">
      <c r="B14" s="70"/>
      <c r="C14" s="70"/>
      <c r="D14" s="70"/>
      <c r="E14" s="33"/>
      <c r="F14" s="76"/>
      <c r="H14" s="19"/>
      <c r="I14" s="19"/>
      <c r="J14" s="19"/>
      <c r="K14" s="1"/>
    </row>
    <row r="15" spans="2:11" x14ac:dyDescent="0.35">
      <c r="B15" s="87" t="s">
        <v>41</v>
      </c>
      <c r="C15" s="88" t="s">
        <v>20</v>
      </c>
      <c r="D15" s="89" t="s">
        <v>47</v>
      </c>
      <c r="E15" s="90">
        <v>200</v>
      </c>
      <c r="F15" s="91">
        <v>100</v>
      </c>
      <c r="G15" s="62" t="s">
        <v>88</v>
      </c>
      <c r="H15" s="62"/>
      <c r="I15" s="62"/>
      <c r="J15" s="62"/>
    </row>
    <row r="16" spans="2:11" x14ac:dyDescent="0.35">
      <c r="B16" s="92" t="s">
        <v>16</v>
      </c>
      <c r="C16" s="88"/>
      <c r="D16" s="89" t="s">
        <v>19</v>
      </c>
      <c r="E16" s="90">
        <v>120</v>
      </c>
      <c r="F16" s="91">
        <f>19.13+22.39</f>
        <v>41.519999999999996</v>
      </c>
      <c r="G16" s="62"/>
      <c r="H16" s="62"/>
      <c r="I16" s="62"/>
      <c r="J16" s="62"/>
    </row>
    <row r="17" spans="2:10" x14ac:dyDescent="0.35">
      <c r="B17" s="92"/>
      <c r="C17" s="88"/>
      <c r="D17" s="87" t="s">
        <v>7</v>
      </c>
      <c r="E17" s="93">
        <f>SUM(E15:E16)</f>
        <v>320</v>
      </c>
      <c r="F17" s="94">
        <f>SUM(F15:F16)</f>
        <v>141.51999999999998</v>
      </c>
      <c r="G17" s="62"/>
      <c r="H17" s="62"/>
      <c r="I17" s="62"/>
      <c r="J17" s="62"/>
    </row>
    <row r="18" spans="2:10" x14ac:dyDescent="0.35">
      <c r="B18" s="67"/>
      <c r="C18" s="71"/>
      <c r="D18" s="69"/>
      <c r="E18" s="32"/>
      <c r="F18" s="75"/>
      <c r="G18" s="18"/>
      <c r="H18" s="18"/>
      <c r="I18" s="18"/>
      <c r="J18" s="18"/>
    </row>
    <row r="19" spans="2:10" x14ac:dyDescent="0.35">
      <c r="B19" s="95" t="s">
        <v>89</v>
      </c>
      <c r="C19" s="88" t="s">
        <v>10</v>
      </c>
      <c r="D19" s="89" t="s">
        <v>76</v>
      </c>
      <c r="E19" s="90">
        <v>60</v>
      </c>
      <c r="F19" s="91">
        <v>60</v>
      </c>
      <c r="G19" s="62" t="s">
        <v>88</v>
      </c>
      <c r="H19" s="62"/>
      <c r="I19" s="62"/>
      <c r="J19" s="62"/>
    </row>
    <row r="20" spans="2:10" x14ac:dyDescent="0.35">
      <c r="B20" s="92" t="s">
        <v>77</v>
      </c>
      <c r="C20" s="88"/>
      <c r="D20" s="89" t="s">
        <v>6</v>
      </c>
      <c r="E20" s="90">
        <v>10</v>
      </c>
      <c r="F20" s="91">
        <v>9.15</v>
      </c>
      <c r="G20" s="62"/>
      <c r="H20" s="62"/>
      <c r="I20" s="62"/>
      <c r="J20" s="62"/>
    </row>
    <row r="21" spans="2:10" x14ac:dyDescent="0.35">
      <c r="B21" s="92"/>
      <c r="C21" s="88"/>
      <c r="D21" s="87"/>
      <c r="E21" s="93">
        <f>SUM(E19:E20)</f>
        <v>70</v>
      </c>
      <c r="F21" s="94">
        <f>SUM(F19:F20)</f>
        <v>69.150000000000006</v>
      </c>
      <c r="G21" s="62"/>
      <c r="H21" s="62"/>
      <c r="I21" s="62"/>
      <c r="J21" s="62"/>
    </row>
    <row r="22" spans="2:10" x14ac:dyDescent="0.35">
      <c r="B22" s="67"/>
      <c r="C22" s="71"/>
      <c r="D22" s="69"/>
      <c r="E22" s="32"/>
      <c r="F22" s="75"/>
      <c r="G22" s="28"/>
      <c r="H22" s="28"/>
      <c r="I22" s="28"/>
      <c r="J22" s="28"/>
    </row>
    <row r="23" spans="2:10" x14ac:dyDescent="0.35">
      <c r="B23" s="87" t="s">
        <v>75</v>
      </c>
      <c r="C23" s="96" t="s">
        <v>82</v>
      </c>
      <c r="D23" s="89" t="s">
        <v>42</v>
      </c>
      <c r="E23" s="90">
        <v>250</v>
      </c>
      <c r="F23" s="91">
        <v>250</v>
      </c>
      <c r="G23" s="61" t="s">
        <v>88</v>
      </c>
      <c r="H23" s="61"/>
      <c r="I23" s="61"/>
      <c r="J23" s="61"/>
    </row>
    <row r="24" spans="2:10" x14ac:dyDescent="0.35">
      <c r="B24" s="92" t="s">
        <v>149</v>
      </c>
      <c r="C24" s="96"/>
      <c r="D24" s="89" t="s">
        <v>95</v>
      </c>
      <c r="E24" s="90">
        <v>22</v>
      </c>
      <c r="F24" s="91">
        <v>22</v>
      </c>
      <c r="G24" s="61"/>
      <c r="H24" s="61"/>
      <c r="I24" s="61"/>
      <c r="J24" s="61"/>
    </row>
    <row r="25" spans="2:10" x14ac:dyDescent="0.35">
      <c r="B25" s="92"/>
      <c r="C25" s="96"/>
      <c r="D25" s="89" t="s">
        <v>96</v>
      </c>
      <c r="E25" s="90">
        <v>75</v>
      </c>
      <c r="F25" s="91">
        <v>62.5</v>
      </c>
      <c r="G25" s="61"/>
      <c r="H25" s="61"/>
      <c r="I25" s="61"/>
      <c r="J25" s="61"/>
    </row>
    <row r="26" spans="2:10" x14ac:dyDescent="0.35">
      <c r="B26" s="92"/>
      <c r="C26" s="96"/>
      <c r="D26" s="89" t="s">
        <v>5</v>
      </c>
      <c r="E26" s="90">
        <v>200</v>
      </c>
      <c r="F26" s="91">
        <v>85.1</v>
      </c>
      <c r="G26" s="61"/>
      <c r="H26" s="61"/>
      <c r="I26" s="61"/>
      <c r="J26" s="61"/>
    </row>
    <row r="27" spans="2:10" x14ac:dyDescent="0.35">
      <c r="B27" s="92"/>
      <c r="C27" s="96"/>
      <c r="D27" s="89" t="s">
        <v>34</v>
      </c>
      <c r="E27" s="90">
        <v>60</v>
      </c>
      <c r="F27" s="91">
        <v>60</v>
      </c>
      <c r="G27" s="61"/>
      <c r="H27" s="61"/>
      <c r="I27" s="61"/>
      <c r="J27" s="61"/>
    </row>
    <row r="28" spans="2:10" x14ac:dyDescent="0.35">
      <c r="B28" s="92"/>
      <c r="C28" s="96"/>
      <c r="D28" s="87" t="s">
        <v>7</v>
      </c>
      <c r="E28" s="93">
        <f>SUM(E23:E27)</f>
        <v>607</v>
      </c>
      <c r="F28" s="94">
        <f>SUM(F23:F27)</f>
        <v>479.6</v>
      </c>
      <c r="G28" s="61"/>
      <c r="H28" s="61"/>
      <c r="I28" s="61"/>
      <c r="J28" s="61"/>
    </row>
    <row r="29" spans="2:10" x14ac:dyDescent="0.35">
      <c r="B29" s="67"/>
      <c r="C29" s="71"/>
      <c r="D29" s="69"/>
      <c r="E29" s="32"/>
      <c r="F29" s="75"/>
      <c r="G29" s="18"/>
      <c r="H29" s="18"/>
      <c r="I29" s="18"/>
      <c r="J29" s="18"/>
    </row>
    <row r="30" spans="2:10" x14ac:dyDescent="0.35">
      <c r="B30" s="97" t="s">
        <v>84</v>
      </c>
      <c r="C30" s="96" t="s">
        <v>81</v>
      </c>
      <c r="D30" s="81" t="s">
        <v>122</v>
      </c>
      <c r="E30" s="98">
        <v>40</v>
      </c>
      <c r="F30" s="130"/>
      <c r="G30" s="107" t="s">
        <v>141</v>
      </c>
      <c r="H30" s="108"/>
      <c r="I30" s="108"/>
      <c r="J30" s="108"/>
    </row>
    <row r="31" spans="2:10" x14ac:dyDescent="0.35">
      <c r="B31" s="92" t="s">
        <v>80</v>
      </c>
      <c r="C31" s="96"/>
      <c r="D31" s="89" t="s">
        <v>13</v>
      </c>
      <c r="E31" s="90">
        <v>0</v>
      </c>
      <c r="F31" s="94" t="s">
        <v>150</v>
      </c>
      <c r="G31" s="107"/>
      <c r="H31" s="108"/>
      <c r="I31" s="108"/>
      <c r="J31" s="108"/>
    </row>
    <row r="32" spans="2:10" x14ac:dyDescent="0.35">
      <c r="B32" s="92"/>
      <c r="C32" s="96"/>
      <c r="D32" s="87" t="s">
        <v>7</v>
      </c>
      <c r="E32" s="93">
        <f>SUM(E30:E31)</f>
        <v>40</v>
      </c>
      <c r="F32" s="94">
        <f>SUM(F30:F31)</f>
        <v>0</v>
      </c>
      <c r="G32" s="107"/>
      <c r="H32" s="108"/>
      <c r="I32" s="108"/>
      <c r="J32" s="108"/>
    </row>
    <row r="33" spans="2:10" x14ac:dyDescent="0.35">
      <c r="B33" s="67"/>
      <c r="C33" s="72"/>
      <c r="D33" s="69"/>
      <c r="E33" s="32"/>
      <c r="F33" s="75"/>
      <c r="G33" s="31"/>
      <c r="H33" s="31"/>
      <c r="I33" s="31"/>
      <c r="J33" s="31"/>
    </row>
    <row r="34" spans="2:10" x14ac:dyDescent="0.35">
      <c r="B34" s="97" t="s">
        <v>17</v>
      </c>
      <c r="C34" s="99" t="s">
        <v>87</v>
      </c>
      <c r="D34" s="89" t="s">
        <v>18</v>
      </c>
      <c r="E34" s="90">
        <v>400</v>
      </c>
      <c r="F34" s="91">
        <v>375</v>
      </c>
      <c r="G34" s="61" t="s">
        <v>88</v>
      </c>
      <c r="H34" s="61"/>
      <c r="I34" s="61"/>
      <c r="J34" s="61"/>
    </row>
    <row r="35" spans="2:10" x14ac:dyDescent="0.35">
      <c r="B35" s="100" t="s">
        <v>148</v>
      </c>
      <c r="C35" s="99"/>
      <c r="D35" s="87" t="s">
        <v>7</v>
      </c>
      <c r="E35" s="93">
        <f>SUM(E34:E34)</f>
        <v>400</v>
      </c>
      <c r="F35" s="94">
        <f>SUM(F34)</f>
        <v>375</v>
      </c>
      <c r="G35" s="61"/>
      <c r="H35" s="61"/>
      <c r="I35" s="61"/>
      <c r="J35" s="61"/>
    </row>
    <row r="36" spans="2:10" x14ac:dyDescent="0.35">
      <c r="B36" s="67"/>
      <c r="C36" s="72"/>
      <c r="D36" s="69"/>
      <c r="E36" s="32"/>
      <c r="F36" s="75"/>
      <c r="G36" s="31"/>
      <c r="H36" s="31"/>
      <c r="I36" s="31"/>
      <c r="J36" s="31"/>
    </row>
    <row r="37" spans="2:10" x14ac:dyDescent="0.35">
      <c r="B37" s="101" t="s">
        <v>79</v>
      </c>
      <c r="C37" s="102" t="s">
        <v>83</v>
      </c>
      <c r="D37" s="103" t="s">
        <v>21</v>
      </c>
      <c r="E37" s="90">
        <v>700</v>
      </c>
      <c r="F37" s="91">
        <v>700</v>
      </c>
      <c r="G37" s="61" t="s">
        <v>88</v>
      </c>
      <c r="H37" s="61"/>
      <c r="I37" s="61"/>
      <c r="J37" s="61"/>
    </row>
    <row r="38" spans="2:10" x14ac:dyDescent="0.35">
      <c r="B38" s="104" t="s">
        <v>22</v>
      </c>
      <c r="C38" s="102"/>
      <c r="D38" s="103" t="s">
        <v>13</v>
      </c>
      <c r="E38" s="90">
        <v>0</v>
      </c>
      <c r="F38" s="91"/>
      <c r="G38" s="61"/>
      <c r="H38" s="61"/>
      <c r="I38" s="61"/>
      <c r="J38" s="61"/>
    </row>
    <row r="39" spans="2:10" ht="14.5" customHeight="1" x14ac:dyDescent="0.35">
      <c r="B39" s="104"/>
      <c r="C39" s="102"/>
      <c r="D39" s="105" t="s">
        <v>86</v>
      </c>
      <c r="E39" s="90">
        <v>200</v>
      </c>
      <c r="F39" s="91">
        <v>200</v>
      </c>
      <c r="G39" s="61"/>
      <c r="H39" s="61"/>
      <c r="I39" s="61"/>
      <c r="J39" s="61"/>
    </row>
    <row r="40" spans="2:10" x14ac:dyDescent="0.35">
      <c r="B40" s="104"/>
      <c r="C40" s="102"/>
      <c r="D40" s="106" t="s">
        <v>7</v>
      </c>
      <c r="E40" s="93">
        <f>SUM(E37:E39)</f>
        <v>900</v>
      </c>
      <c r="F40" s="94">
        <f>SUM(F37:F39)</f>
        <v>900</v>
      </c>
      <c r="G40" s="61"/>
      <c r="H40" s="61"/>
      <c r="I40" s="61"/>
      <c r="J40" s="61"/>
    </row>
    <row r="41" spans="2:10" x14ac:dyDescent="0.35">
      <c r="E41" s="27"/>
      <c r="H41" s="19"/>
      <c r="I41" s="19"/>
      <c r="J41" s="19"/>
    </row>
    <row r="42" spans="2:10" ht="14.5" customHeight="1" x14ac:dyDescent="0.35">
      <c r="B42" s="101" t="s">
        <v>9</v>
      </c>
      <c r="C42" s="110" t="s">
        <v>78</v>
      </c>
      <c r="D42" s="103" t="s">
        <v>110</v>
      </c>
      <c r="E42" s="90">
        <v>1410</v>
      </c>
      <c r="F42" s="91"/>
      <c r="G42" s="63" t="s">
        <v>151</v>
      </c>
      <c r="H42" s="63"/>
      <c r="I42" s="63"/>
      <c r="J42" s="63"/>
    </row>
    <row r="43" spans="2:10" ht="14.5" customHeight="1" x14ac:dyDescent="0.35">
      <c r="B43" s="111" t="s">
        <v>85</v>
      </c>
      <c r="C43" s="110"/>
      <c r="D43" s="105" t="s">
        <v>133</v>
      </c>
      <c r="E43" s="90">
        <v>150</v>
      </c>
      <c r="F43" s="91"/>
      <c r="G43" s="63"/>
      <c r="H43" s="63"/>
      <c r="I43" s="63"/>
      <c r="J43" s="63"/>
    </row>
    <row r="44" spans="2:10" ht="27.5" customHeight="1" x14ac:dyDescent="0.35">
      <c r="B44" s="111"/>
      <c r="C44" s="110"/>
      <c r="D44" s="106" t="s">
        <v>7</v>
      </c>
      <c r="E44" s="93">
        <v>1632.5</v>
      </c>
      <c r="F44" s="94">
        <v>1715.02</v>
      </c>
      <c r="G44" s="63"/>
      <c r="H44" s="63"/>
      <c r="I44" s="63"/>
      <c r="J44" s="63"/>
    </row>
    <row r="45" spans="2:10" x14ac:dyDescent="0.35">
      <c r="B45" s="58"/>
      <c r="C45" s="56"/>
      <c r="D45" s="3"/>
      <c r="E45" s="32"/>
      <c r="F45" s="75"/>
      <c r="G45" s="54"/>
      <c r="H45" s="54"/>
      <c r="I45" s="54"/>
      <c r="J45" s="54"/>
    </row>
    <row r="46" spans="2:10" x14ac:dyDescent="0.35">
      <c r="B46" s="101" t="s">
        <v>142</v>
      </c>
      <c r="C46" s="99" t="s">
        <v>144</v>
      </c>
      <c r="D46" s="103" t="s">
        <v>143</v>
      </c>
      <c r="E46" s="90">
        <v>67.5</v>
      </c>
      <c r="F46" s="91">
        <v>67.5</v>
      </c>
      <c r="G46" s="122" t="s">
        <v>88</v>
      </c>
      <c r="H46" s="61"/>
      <c r="I46" s="61"/>
      <c r="J46" s="61"/>
    </row>
    <row r="47" spans="2:10" x14ac:dyDescent="0.35">
      <c r="B47" s="109" t="s">
        <v>145</v>
      </c>
      <c r="C47" s="99"/>
      <c r="D47" s="106" t="s">
        <v>7</v>
      </c>
      <c r="E47" s="93">
        <f>SUM(E46:E46)</f>
        <v>67.5</v>
      </c>
      <c r="F47" s="94">
        <f>SUM(F46:F46)</f>
        <v>67.5</v>
      </c>
      <c r="G47" s="122"/>
      <c r="H47" s="61"/>
      <c r="I47" s="61"/>
      <c r="J47" s="61"/>
    </row>
    <row r="48" spans="2:10" x14ac:dyDescent="0.35">
      <c r="B48" s="58"/>
      <c r="C48" s="64"/>
      <c r="D48" s="3"/>
      <c r="E48" s="32"/>
      <c r="F48" s="75"/>
      <c r="G48" s="57"/>
      <c r="H48" s="57"/>
      <c r="I48" s="57"/>
      <c r="J48" s="57"/>
    </row>
    <row r="49" spans="2:10" x14ac:dyDescent="0.35">
      <c r="B49" s="112" t="s">
        <v>125</v>
      </c>
      <c r="C49" s="113" t="s">
        <v>152</v>
      </c>
      <c r="D49" s="114" t="s">
        <v>135</v>
      </c>
      <c r="E49" s="90">
        <v>1200</v>
      </c>
      <c r="F49" s="91"/>
      <c r="G49" s="122"/>
      <c r="H49" s="61"/>
      <c r="I49" s="61"/>
      <c r="J49" s="61"/>
    </row>
    <row r="50" spans="2:10" ht="14.5" customHeight="1" x14ac:dyDescent="0.35">
      <c r="B50" s="117" t="s">
        <v>157</v>
      </c>
      <c r="C50" s="102"/>
      <c r="D50" s="114" t="s">
        <v>136</v>
      </c>
      <c r="E50" s="90">
        <v>1000</v>
      </c>
      <c r="F50" s="91"/>
      <c r="G50" s="122"/>
      <c r="H50" s="61"/>
      <c r="I50" s="61"/>
      <c r="J50" s="61"/>
    </row>
    <row r="51" spans="2:10" x14ac:dyDescent="0.35">
      <c r="B51" s="118"/>
      <c r="C51" s="102"/>
      <c r="D51" s="114" t="s">
        <v>13</v>
      </c>
      <c r="E51" s="90">
        <v>300</v>
      </c>
      <c r="F51" s="94"/>
      <c r="G51" s="122"/>
      <c r="H51" s="61"/>
      <c r="I51" s="61"/>
      <c r="J51" s="61"/>
    </row>
    <row r="52" spans="2:10" x14ac:dyDescent="0.35">
      <c r="B52" s="118"/>
      <c r="C52" s="102"/>
      <c r="D52" s="115" t="s">
        <v>6</v>
      </c>
      <c r="E52" s="90">
        <v>373</v>
      </c>
      <c r="F52" s="94"/>
      <c r="G52" s="122"/>
      <c r="H52" s="61"/>
      <c r="I52" s="61"/>
      <c r="J52" s="61"/>
    </row>
    <row r="53" spans="2:10" x14ac:dyDescent="0.35">
      <c r="B53" s="119"/>
      <c r="C53" s="102"/>
      <c r="D53" s="116" t="s">
        <v>7</v>
      </c>
      <c r="E53" s="93">
        <f>SUM(E49:E52)</f>
        <v>2873</v>
      </c>
      <c r="F53" s="94">
        <v>2873</v>
      </c>
      <c r="G53" s="122"/>
      <c r="H53" s="61"/>
      <c r="I53" s="61"/>
      <c r="J53" s="61"/>
    </row>
    <row r="54" spans="2:10" x14ac:dyDescent="0.35">
      <c r="B54" s="29"/>
      <c r="C54" s="30"/>
      <c r="D54" s="3"/>
      <c r="E54" s="32"/>
      <c r="F54" s="75"/>
      <c r="G54" s="31"/>
      <c r="H54" s="31"/>
      <c r="I54" s="31"/>
      <c r="J54" s="31"/>
    </row>
    <row r="55" spans="2:10" x14ac:dyDescent="0.35">
      <c r="B55" s="106" t="s">
        <v>156</v>
      </c>
      <c r="C55" s="120" t="s">
        <v>155</v>
      </c>
      <c r="D55" s="105" t="s">
        <v>12</v>
      </c>
      <c r="E55" s="90">
        <v>450</v>
      </c>
      <c r="F55" s="91"/>
      <c r="G55" s="61"/>
      <c r="H55" s="61"/>
      <c r="I55" s="61"/>
      <c r="J55" s="61"/>
    </row>
    <row r="56" spans="2:10" x14ac:dyDescent="0.35">
      <c r="B56" s="111" t="s">
        <v>126</v>
      </c>
      <c r="C56" s="120"/>
      <c r="D56" s="103" t="s">
        <v>126</v>
      </c>
      <c r="E56" s="90">
        <v>300</v>
      </c>
      <c r="F56" s="91"/>
      <c r="G56" s="61"/>
      <c r="H56" s="61"/>
      <c r="I56" s="61"/>
      <c r="J56" s="61"/>
    </row>
    <row r="57" spans="2:10" x14ac:dyDescent="0.35">
      <c r="B57" s="111"/>
      <c r="C57" s="120"/>
      <c r="D57" s="106" t="s">
        <v>7</v>
      </c>
      <c r="E57" s="93">
        <f>SUM(E55:E56)</f>
        <v>750</v>
      </c>
      <c r="F57" s="94">
        <v>750</v>
      </c>
      <c r="G57" s="61"/>
      <c r="H57" s="61"/>
      <c r="I57" s="61"/>
      <c r="J57" s="61"/>
    </row>
    <row r="58" spans="2:10" x14ac:dyDescent="0.35">
      <c r="E58" s="27"/>
      <c r="H58" s="19"/>
      <c r="I58" s="19"/>
      <c r="J58" s="19"/>
    </row>
    <row r="59" spans="2:10" ht="18.5" x14ac:dyDescent="0.45">
      <c r="B59" s="123"/>
      <c r="C59" s="123"/>
      <c r="D59" s="123"/>
      <c r="E59" s="124" t="s">
        <v>153</v>
      </c>
      <c r="F59" s="77">
        <v>400</v>
      </c>
      <c r="H59" s="19"/>
      <c r="I59" s="19"/>
      <c r="J59" s="19"/>
    </row>
    <row r="60" spans="2:10" ht="21.5" thickBot="1" x14ac:dyDescent="0.55000000000000004">
      <c r="B60" s="125" t="s">
        <v>14</v>
      </c>
      <c r="C60" s="125"/>
      <c r="D60" s="125"/>
      <c r="E60" s="35">
        <f>E57+E44+E40+E53+E35+E32+E28+E21+E17+E13+E9</f>
        <v>7804.75</v>
      </c>
      <c r="F60" s="126">
        <f>F57+F44+F40+F53+F35+F32+F28+F21+F17+F13+F9+F47+F59</f>
        <v>7955.0400000000009</v>
      </c>
      <c r="H60" s="19"/>
      <c r="I60" s="19"/>
      <c r="J60" s="19"/>
    </row>
    <row r="61" spans="2:10" ht="19.5" thickTop="1" thickBot="1" x14ac:dyDescent="0.5">
      <c r="F61" s="78"/>
      <c r="H61" s="19"/>
      <c r="I61" s="19"/>
      <c r="J61" s="19"/>
    </row>
    <row r="62" spans="2:10" ht="15" thickTop="1" x14ac:dyDescent="0.35">
      <c r="E62" s="11" t="s">
        <v>127</v>
      </c>
      <c r="F62" s="73">
        <f>'TRAVEL, ACCOMM &amp; TICKETS'!E33</f>
        <v>2045.73</v>
      </c>
      <c r="H62" s="19"/>
      <c r="I62" s="19"/>
      <c r="J62" s="19"/>
    </row>
    <row r="63" spans="2:10" ht="18.5" x14ac:dyDescent="0.45">
      <c r="B63" s="5"/>
      <c r="C63" s="59"/>
      <c r="E63" s="77" t="s">
        <v>154</v>
      </c>
      <c r="F63" s="77">
        <f>F62+F60</f>
        <v>10000.77</v>
      </c>
      <c r="G63" s="121"/>
      <c r="H63" s="121"/>
      <c r="I63" s="121"/>
      <c r="J63" s="121"/>
    </row>
    <row r="64" spans="2:10" x14ac:dyDescent="0.35">
      <c r="B64" s="60"/>
      <c r="C64" s="59"/>
      <c r="D64" s="132" t="s">
        <v>160</v>
      </c>
      <c r="E64" s="129" t="s">
        <v>158</v>
      </c>
      <c r="F64" s="129">
        <v>140</v>
      </c>
      <c r="G64" s="121"/>
      <c r="H64" s="121"/>
      <c r="I64" s="121"/>
      <c r="J64" s="121"/>
    </row>
    <row r="65" spans="2:10" x14ac:dyDescent="0.35">
      <c r="B65" s="60"/>
      <c r="C65" s="59"/>
      <c r="D65" s="3"/>
      <c r="E65" s="14"/>
      <c r="F65" s="75"/>
      <c r="G65" s="121"/>
      <c r="H65" s="121"/>
      <c r="I65" s="121"/>
      <c r="J65" s="121"/>
    </row>
    <row r="68" spans="2:10" x14ac:dyDescent="0.35">
      <c r="D68" s="1" t="s">
        <v>161</v>
      </c>
      <c r="E68" s="11">
        <v>4311</v>
      </c>
    </row>
    <row r="69" spans="2:10" x14ac:dyDescent="0.35">
      <c r="D69" t="s">
        <v>162</v>
      </c>
      <c r="E69" s="11">
        <v>2873</v>
      </c>
    </row>
    <row r="70" spans="2:10" x14ac:dyDescent="0.35">
      <c r="D70" t="s">
        <v>163</v>
      </c>
      <c r="E70" s="11">
        <v>360</v>
      </c>
    </row>
    <row r="71" spans="2:10" x14ac:dyDescent="0.35">
      <c r="D71" t="s">
        <v>164</v>
      </c>
      <c r="E71" s="11">
        <v>750</v>
      </c>
    </row>
    <row r="72" spans="2:10" x14ac:dyDescent="0.35">
      <c r="D72" t="s">
        <v>153</v>
      </c>
      <c r="E72" s="11">
        <v>400</v>
      </c>
    </row>
    <row r="73" spans="2:10" x14ac:dyDescent="0.35">
      <c r="D73" t="s">
        <v>166</v>
      </c>
      <c r="E73" s="11">
        <v>90.05</v>
      </c>
    </row>
    <row r="74" spans="2:10" x14ac:dyDescent="0.35">
      <c r="D74" s="1" t="s">
        <v>7</v>
      </c>
      <c r="E74" s="11">
        <f>SUM(E68:E73)</f>
        <v>8784.0499999999993</v>
      </c>
    </row>
    <row r="75" spans="2:10" ht="15" thickBot="1" x14ac:dyDescent="0.4">
      <c r="D75" t="s">
        <v>165</v>
      </c>
      <c r="E75" s="34">
        <v>1061.44</v>
      </c>
    </row>
    <row r="76" spans="2:10" ht="15" thickTop="1" x14ac:dyDescent="0.35">
      <c r="D76" s="1" t="s">
        <v>14</v>
      </c>
      <c r="E76" s="134">
        <f>SUM(E74:E75)</f>
        <v>9845.49</v>
      </c>
    </row>
  </sheetData>
  <mergeCells count="37">
    <mergeCell ref="C63:C65"/>
    <mergeCell ref="B64:B65"/>
    <mergeCell ref="C37:C40"/>
    <mergeCell ref="G37:J40"/>
    <mergeCell ref="C42:C44"/>
    <mergeCell ref="B60:D60"/>
    <mergeCell ref="B38:B40"/>
    <mergeCell ref="C55:C57"/>
    <mergeCell ref="C46:C47"/>
    <mergeCell ref="G55:J57"/>
    <mergeCell ref="B56:B57"/>
    <mergeCell ref="G42:J44"/>
    <mergeCell ref="B43:B44"/>
    <mergeCell ref="C7:C9"/>
    <mergeCell ref="G7:J9"/>
    <mergeCell ref="B8:B9"/>
    <mergeCell ref="C23:C28"/>
    <mergeCell ref="G23:J28"/>
    <mergeCell ref="C15:C17"/>
    <mergeCell ref="G11:J13"/>
    <mergeCell ref="B12:B13"/>
    <mergeCell ref="G15:J17"/>
    <mergeCell ref="B16:B17"/>
    <mergeCell ref="C11:C13"/>
    <mergeCell ref="B24:B28"/>
    <mergeCell ref="G34:J35"/>
    <mergeCell ref="G19:J21"/>
    <mergeCell ref="B20:B21"/>
    <mergeCell ref="G30:J32"/>
    <mergeCell ref="B50:B53"/>
    <mergeCell ref="G46:J47"/>
    <mergeCell ref="G49:J53"/>
    <mergeCell ref="C19:C21"/>
    <mergeCell ref="C30:C32"/>
    <mergeCell ref="B31:B32"/>
    <mergeCell ref="C49:C53"/>
    <mergeCell ref="C34:C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34"/>
  <sheetViews>
    <sheetView topLeftCell="A6" workbookViewId="0">
      <selection activeCell="E19" sqref="E19"/>
    </sheetView>
  </sheetViews>
  <sheetFormatPr defaultRowHeight="14.5" x14ac:dyDescent="0.35"/>
  <cols>
    <col min="3" max="3" width="21.453125" customWidth="1"/>
    <col min="4" max="4" width="12.81640625" style="27" bestFit="1" customWidth="1"/>
    <col min="5" max="5" width="15" style="12" customWidth="1"/>
    <col min="6" max="6" width="13.1796875" style="22" customWidth="1"/>
  </cols>
  <sheetData>
    <row r="3" spans="2:7" x14ac:dyDescent="0.35">
      <c r="B3" s="6" t="s">
        <v>28</v>
      </c>
    </row>
    <row r="5" spans="2:7" ht="18.5" x14ac:dyDescent="0.45">
      <c r="D5" s="127" t="s">
        <v>43</v>
      </c>
      <c r="E5" s="21" t="s">
        <v>44</v>
      </c>
      <c r="F5" s="23" t="s">
        <v>49</v>
      </c>
      <c r="G5" s="8" t="s">
        <v>8</v>
      </c>
    </row>
    <row r="7" spans="2:7" x14ac:dyDescent="0.35">
      <c r="B7" t="s">
        <v>33</v>
      </c>
      <c r="C7" s="1" t="s">
        <v>29</v>
      </c>
    </row>
    <row r="8" spans="2:7" x14ac:dyDescent="0.35">
      <c r="C8" t="s">
        <v>35</v>
      </c>
      <c r="D8" s="27">
        <v>100</v>
      </c>
      <c r="E8" s="13">
        <v>104.76</v>
      </c>
      <c r="F8" s="24">
        <f>D8-E8</f>
        <v>-4.7600000000000051</v>
      </c>
      <c r="G8" s="8" t="s">
        <v>70</v>
      </c>
    </row>
    <row r="9" spans="2:7" x14ac:dyDescent="0.35">
      <c r="C9" t="s">
        <v>23</v>
      </c>
      <c r="D9" s="27">
        <v>50</v>
      </c>
      <c r="E9" s="13">
        <v>150</v>
      </c>
      <c r="F9" s="24">
        <f>D9-E9</f>
        <v>-100</v>
      </c>
      <c r="G9" s="8" t="s">
        <v>51</v>
      </c>
    </row>
    <row r="10" spans="2:7" x14ac:dyDescent="0.35">
      <c r="F10" s="24"/>
    </row>
    <row r="11" spans="2:7" x14ac:dyDescent="0.35">
      <c r="F11" s="24"/>
    </row>
    <row r="12" spans="2:7" x14ac:dyDescent="0.35">
      <c r="B12" s="9">
        <v>42786</v>
      </c>
      <c r="C12" s="1" t="s">
        <v>30</v>
      </c>
      <c r="F12" s="24">
        <f t="shared" ref="F12:F31" si="0">D12-E12</f>
        <v>0</v>
      </c>
    </row>
    <row r="13" spans="2:7" x14ac:dyDescent="0.35">
      <c r="C13" t="s">
        <v>35</v>
      </c>
      <c r="D13" s="27">
        <v>75</v>
      </c>
      <c r="E13" s="13">
        <v>75.95</v>
      </c>
      <c r="F13" s="24">
        <f t="shared" si="0"/>
        <v>-0.95000000000000284</v>
      </c>
      <c r="G13" s="8" t="s">
        <v>70</v>
      </c>
    </row>
    <row r="14" spans="2:7" x14ac:dyDescent="0.35">
      <c r="C14" t="s">
        <v>31</v>
      </c>
      <c r="D14" s="27">
        <v>18</v>
      </c>
      <c r="E14" s="13">
        <v>18</v>
      </c>
      <c r="F14" s="24">
        <f t="shared" si="0"/>
        <v>0</v>
      </c>
      <c r="G14" s="8" t="s">
        <v>70</v>
      </c>
    </row>
    <row r="15" spans="2:7" x14ac:dyDescent="0.35">
      <c r="F15" s="24"/>
    </row>
    <row r="16" spans="2:7" x14ac:dyDescent="0.35">
      <c r="F16" s="24"/>
    </row>
    <row r="17" spans="2:7" x14ac:dyDescent="0.35">
      <c r="B17" s="9">
        <v>42817</v>
      </c>
      <c r="C17" s="1" t="s">
        <v>32</v>
      </c>
      <c r="F17" s="24"/>
    </row>
    <row r="18" spans="2:7" x14ac:dyDescent="0.35">
      <c r="C18" t="s">
        <v>36</v>
      </c>
      <c r="D18" s="27">
        <v>60</v>
      </c>
      <c r="E18" s="13">
        <v>69.5</v>
      </c>
      <c r="F18" s="24">
        <f>D18-E18</f>
        <v>-9.5</v>
      </c>
      <c r="G18" s="8" t="s">
        <v>52</v>
      </c>
    </row>
    <row r="19" spans="2:7" x14ac:dyDescent="0.35">
      <c r="C19" t="s">
        <v>31</v>
      </c>
      <c r="D19" s="27">
        <v>60</v>
      </c>
      <c r="E19" s="133">
        <v>100</v>
      </c>
      <c r="F19" s="24">
        <f t="shared" si="0"/>
        <v>-40</v>
      </c>
      <c r="G19" s="131" t="s">
        <v>132</v>
      </c>
    </row>
    <row r="20" spans="2:7" x14ac:dyDescent="0.35">
      <c r="F20" s="24"/>
    </row>
    <row r="21" spans="2:7" x14ac:dyDescent="0.35">
      <c r="F21" s="24"/>
    </row>
    <row r="22" spans="2:7" x14ac:dyDescent="0.35">
      <c r="B22" s="9">
        <v>42948</v>
      </c>
      <c r="C22" s="1" t="s">
        <v>37</v>
      </c>
      <c r="F22" s="24"/>
    </row>
    <row r="23" spans="2:7" x14ac:dyDescent="0.35">
      <c r="C23" t="s">
        <v>34</v>
      </c>
      <c r="D23" s="27">
        <v>100</v>
      </c>
      <c r="E23" s="12">
        <f>6.1+5+6.14+5.88+50+35</f>
        <v>108.12</v>
      </c>
      <c r="F23" s="24">
        <f t="shared" si="0"/>
        <v>-8.1200000000000045</v>
      </c>
      <c r="G23" s="8" t="s">
        <v>129</v>
      </c>
    </row>
    <row r="24" spans="2:7" x14ac:dyDescent="0.35">
      <c r="C24" t="s">
        <v>128</v>
      </c>
      <c r="E24" s="12">
        <f>7+14+2.8</f>
        <v>23.8</v>
      </c>
      <c r="F24" s="24">
        <f>-D24-E24</f>
        <v>-23.8</v>
      </c>
      <c r="G24" s="8" t="s">
        <v>130</v>
      </c>
    </row>
    <row r="25" spans="2:7" x14ac:dyDescent="0.35">
      <c r="C25" t="s">
        <v>38</v>
      </c>
      <c r="D25" s="27">
        <v>500</v>
      </c>
      <c r="E25" s="13">
        <f>884+491</f>
        <v>1375</v>
      </c>
      <c r="F25" s="24">
        <f t="shared" si="0"/>
        <v>-875</v>
      </c>
    </row>
    <row r="26" spans="2:7" x14ac:dyDescent="0.35">
      <c r="F26" s="24"/>
    </row>
    <row r="27" spans="2:7" x14ac:dyDescent="0.35">
      <c r="F27" s="24"/>
    </row>
    <row r="28" spans="2:7" x14ac:dyDescent="0.35">
      <c r="C28" s="1" t="s">
        <v>39</v>
      </c>
      <c r="F28" s="24"/>
    </row>
    <row r="29" spans="2:7" x14ac:dyDescent="0.35">
      <c r="C29" t="s">
        <v>13</v>
      </c>
      <c r="D29" s="27">
        <v>400</v>
      </c>
      <c r="E29" s="12">
        <f>13.3+7.3</f>
        <v>20.6</v>
      </c>
      <c r="F29" s="24">
        <f t="shared" si="0"/>
        <v>379.4</v>
      </c>
      <c r="G29" s="8" t="s">
        <v>131</v>
      </c>
    </row>
    <row r="30" spans="2:7" x14ac:dyDescent="0.35">
      <c r="C30" t="s">
        <v>23</v>
      </c>
      <c r="D30" s="27">
        <v>200</v>
      </c>
      <c r="F30" s="24">
        <f t="shared" si="0"/>
        <v>200</v>
      </c>
    </row>
    <row r="31" spans="2:7" x14ac:dyDescent="0.35">
      <c r="C31" t="s">
        <v>40</v>
      </c>
      <c r="D31" s="27">
        <v>100</v>
      </c>
      <c r="F31" s="24">
        <f t="shared" si="0"/>
        <v>100</v>
      </c>
    </row>
    <row r="32" spans="2:7" x14ac:dyDescent="0.35">
      <c r="F32" s="24"/>
    </row>
    <row r="33" spans="3:6" ht="19" thickBot="1" x14ac:dyDescent="0.5">
      <c r="C33" s="10" t="s">
        <v>14</v>
      </c>
      <c r="D33" s="128">
        <f>SUM(D8:D32)</f>
        <v>1663</v>
      </c>
      <c r="E33" s="20">
        <f>SUM(E8:E32)</f>
        <v>2045.73</v>
      </c>
      <c r="F33" s="25">
        <f>SUM(F8:F32)</f>
        <v>-382.73000000000013</v>
      </c>
    </row>
    <row r="34" spans="3:6" ht="15" thickTop="1" x14ac:dyDescent="0.35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37"/>
  <sheetViews>
    <sheetView topLeftCell="C1" workbookViewId="0">
      <selection activeCell="M16" sqref="M16:M18"/>
    </sheetView>
  </sheetViews>
  <sheetFormatPr defaultRowHeight="14.5" x14ac:dyDescent="0.35"/>
  <cols>
    <col min="2" max="2" width="31.26953125" customWidth="1"/>
    <col min="3" max="3" width="39.26953125" customWidth="1"/>
    <col min="5" max="5" width="11.6328125" customWidth="1"/>
    <col min="7" max="7" width="30.26953125" customWidth="1"/>
    <col min="8" max="8" width="26.08984375" customWidth="1"/>
    <col min="10" max="10" width="16.1796875" customWidth="1"/>
  </cols>
  <sheetData>
    <row r="3" spans="2:13" x14ac:dyDescent="0.35">
      <c r="B3" s="1" t="s">
        <v>98</v>
      </c>
    </row>
    <row r="4" spans="2:13" x14ac:dyDescent="0.35">
      <c r="B4" s="1" t="s">
        <v>103</v>
      </c>
    </row>
    <row r="5" spans="2:13" ht="15" thickBot="1" x14ac:dyDescent="0.4"/>
    <row r="6" spans="2:13" x14ac:dyDescent="0.35">
      <c r="B6" s="40" t="s">
        <v>124</v>
      </c>
      <c r="C6" s="41"/>
      <c r="D6" s="41"/>
      <c r="E6" s="42"/>
      <c r="G6" s="40" t="s">
        <v>123</v>
      </c>
      <c r="H6" s="41"/>
      <c r="I6" s="41"/>
      <c r="J6" s="42"/>
    </row>
    <row r="7" spans="2:13" x14ac:dyDescent="0.35">
      <c r="B7" s="43" t="s">
        <v>97</v>
      </c>
      <c r="C7" s="44" t="s">
        <v>99</v>
      </c>
      <c r="D7" s="44">
        <f>100*5</f>
        <v>500</v>
      </c>
      <c r="E7" s="45"/>
      <c r="G7" s="43" t="s">
        <v>97</v>
      </c>
      <c r="H7" s="44" t="s">
        <v>134</v>
      </c>
      <c r="I7" s="44">
        <v>0</v>
      </c>
      <c r="J7" s="45"/>
    </row>
    <row r="8" spans="2:13" x14ac:dyDescent="0.35">
      <c r="B8" s="43"/>
      <c r="C8" s="44"/>
      <c r="D8" s="44"/>
      <c r="E8" s="45"/>
      <c r="G8" s="43"/>
      <c r="H8" s="44"/>
      <c r="I8" s="44"/>
      <c r="J8" s="45"/>
    </row>
    <row r="9" spans="2:13" x14ac:dyDescent="0.35">
      <c r="B9" s="43"/>
      <c r="C9" s="44"/>
      <c r="D9" s="44"/>
      <c r="E9" s="45"/>
      <c r="G9" s="43"/>
      <c r="H9" s="44"/>
      <c r="I9" s="44"/>
      <c r="J9" s="45"/>
    </row>
    <row r="10" spans="2:13" x14ac:dyDescent="0.35">
      <c r="B10" s="46" t="s">
        <v>100</v>
      </c>
      <c r="C10" s="44"/>
      <c r="D10" s="44"/>
      <c r="E10" s="45"/>
      <c r="G10" s="46" t="s">
        <v>100</v>
      </c>
      <c r="H10" s="44"/>
      <c r="I10" s="44"/>
      <c r="J10" s="45"/>
    </row>
    <row r="11" spans="2:13" x14ac:dyDescent="0.35">
      <c r="B11" s="43" t="s">
        <v>101</v>
      </c>
      <c r="C11" s="44" t="s">
        <v>102</v>
      </c>
      <c r="D11" s="44">
        <v>900</v>
      </c>
      <c r="E11" s="47" t="s">
        <v>121</v>
      </c>
      <c r="G11" s="43" t="s">
        <v>101</v>
      </c>
      <c r="H11" s="44" t="s">
        <v>102</v>
      </c>
      <c r="I11" s="44">
        <v>900</v>
      </c>
      <c r="J11" s="47" t="s">
        <v>121</v>
      </c>
    </row>
    <row r="12" spans="2:13" x14ac:dyDescent="0.35">
      <c r="B12" s="43" t="s">
        <v>104</v>
      </c>
      <c r="C12" s="44" t="s">
        <v>106</v>
      </c>
      <c r="D12" s="44">
        <v>150</v>
      </c>
      <c r="E12" s="47" t="s">
        <v>105</v>
      </c>
      <c r="G12" s="43" t="s">
        <v>104</v>
      </c>
      <c r="H12" s="44" t="s">
        <v>146</v>
      </c>
      <c r="I12" s="44">
        <v>360</v>
      </c>
      <c r="J12" s="47"/>
    </row>
    <row r="13" spans="2:13" x14ac:dyDescent="0.35">
      <c r="B13" s="43" t="s">
        <v>107</v>
      </c>
      <c r="C13" s="44" t="s">
        <v>108</v>
      </c>
      <c r="D13" s="44">
        <v>200</v>
      </c>
      <c r="E13" s="47" t="s">
        <v>105</v>
      </c>
      <c r="G13" s="43" t="s">
        <v>147</v>
      </c>
      <c r="H13" s="44" t="s">
        <v>108</v>
      </c>
      <c r="I13" s="44">
        <v>360</v>
      </c>
      <c r="J13" s="47"/>
    </row>
    <row r="14" spans="2:13" x14ac:dyDescent="0.35">
      <c r="B14" s="43"/>
      <c r="C14" s="44"/>
      <c r="D14" s="44"/>
      <c r="E14" s="47"/>
      <c r="G14" s="43" t="s">
        <v>137</v>
      </c>
      <c r="H14" s="53"/>
      <c r="I14" s="53">
        <v>12.5</v>
      </c>
      <c r="J14" s="55" t="s">
        <v>140</v>
      </c>
    </row>
    <row r="15" spans="2:13" x14ac:dyDescent="0.35">
      <c r="B15" s="43"/>
      <c r="C15" s="44"/>
      <c r="D15" s="44"/>
      <c r="E15" s="47"/>
      <c r="G15" s="43" t="s">
        <v>138</v>
      </c>
      <c r="H15" s="53" t="s">
        <v>139</v>
      </c>
      <c r="I15" s="53">
        <v>82.52</v>
      </c>
      <c r="J15" s="55" t="s">
        <v>140</v>
      </c>
    </row>
    <row r="16" spans="2:13" ht="15" thickBot="1" x14ac:dyDescent="0.4">
      <c r="B16" s="43"/>
      <c r="C16" s="48" t="s">
        <v>14</v>
      </c>
      <c r="D16" s="48">
        <f>SUM(D11:D13)</f>
        <v>1250</v>
      </c>
      <c r="E16" s="45"/>
      <c r="G16" s="43"/>
      <c r="H16" s="48" t="s">
        <v>14</v>
      </c>
      <c r="I16" s="48">
        <f>SUM(I11:I15)</f>
        <v>1715.02</v>
      </c>
      <c r="J16" s="45"/>
      <c r="M16" s="53"/>
    </row>
    <row r="17" spans="2:13" ht="15" thickTop="1" x14ac:dyDescent="0.35">
      <c r="B17" s="43"/>
      <c r="C17" s="44"/>
      <c r="D17" s="44"/>
      <c r="E17" s="45"/>
      <c r="G17" s="43"/>
      <c r="H17" s="44"/>
      <c r="I17" s="44"/>
      <c r="J17" s="45"/>
      <c r="L17" s="53"/>
      <c r="M17" s="53"/>
    </row>
    <row r="18" spans="2:13" x14ac:dyDescent="0.35">
      <c r="B18" s="43"/>
      <c r="C18" s="44"/>
      <c r="D18" s="44"/>
      <c r="E18" s="45"/>
      <c r="G18" s="43"/>
      <c r="H18" s="44"/>
      <c r="I18" s="44"/>
      <c r="J18" s="45"/>
      <c r="L18" s="53"/>
    </row>
    <row r="19" spans="2:13" x14ac:dyDescent="0.35">
      <c r="B19" s="46" t="s">
        <v>109</v>
      </c>
      <c r="C19" s="44"/>
      <c r="D19" s="44"/>
      <c r="E19" s="45"/>
      <c r="G19" s="46" t="s">
        <v>109</v>
      </c>
      <c r="H19" s="44"/>
      <c r="I19" s="44"/>
      <c r="J19" s="45"/>
    </row>
    <row r="20" spans="2:13" x14ac:dyDescent="0.35">
      <c r="B20" s="43" t="s">
        <v>55</v>
      </c>
      <c r="C20" s="44">
        <f>D7</f>
        <v>500</v>
      </c>
      <c r="D20" s="44"/>
      <c r="E20" s="45"/>
      <c r="G20" s="43" t="s">
        <v>55</v>
      </c>
      <c r="H20" s="44">
        <f>I7</f>
        <v>0</v>
      </c>
      <c r="I20" s="44"/>
      <c r="J20" s="45"/>
    </row>
    <row r="21" spans="2:13" x14ac:dyDescent="0.35">
      <c r="B21" s="43" t="s">
        <v>54</v>
      </c>
      <c r="C21" s="44">
        <f>D16</f>
        <v>1250</v>
      </c>
      <c r="D21" s="44"/>
      <c r="E21" s="45"/>
      <c r="G21" s="43" t="s">
        <v>54</v>
      </c>
      <c r="H21" s="44">
        <f>I16</f>
        <v>1715.02</v>
      </c>
      <c r="I21" s="44"/>
      <c r="J21" s="45"/>
    </row>
    <row r="22" spans="2:13" ht="15" thickBot="1" x14ac:dyDescent="0.4">
      <c r="B22" s="49" t="s">
        <v>14</v>
      </c>
      <c r="C22" s="52">
        <f>C20-C21</f>
        <v>-750</v>
      </c>
      <c r="D22" s="50"/>
      <c r="E22" s="51"/>
      <c r="G22" s="49" t="s">
        <v>14</v>
      </c>
      <c r="H22" s="52">
        <f>H20-H21</f>
        <v>-1715.02</v>
      </c>
      <c r="I22" s="50"/>
      <c r="J22" s="51"/>
    </row>
    <row r="29" spans="2:13" ht="15" thickBot="1" x14ac:dyDescent="0.4">
      <c r="B29" s="39" t="s">
        <v>111</v>
      </c>
    </row>
    <row r="30" spans="2:13" ht="16" thickBot="1" x14ac:dyDescent="0.4">
      <c r="B30" s="36" t="s">
        <v>112</v>
      </c>
      <c r="C30" s="37" t="s">
        <v>113</v>
      </c>
    </row>
    <row r="31" spans="2:13" ht="16" thickBot="1" x14ac:dyDescent="0.4">
      <c r="B31" s="36" t="s">
        <v>114</v>
      </c>
      <c r="C31" s="38">
        <v>375</v>
      </c>
    </row>
    <row r="32" spans="2:13" ht="16" thickBot="1" x14ac:dyDescent="0.4">
      <c r="B32" s="36" t="s">
        <v>115</v>
      </c>
      <c r="C32" s="38">
        <v>120</v>
      </c>
    </row>
    <row r="33" spans="2:3" ht="16" thickBot="1" x14ac:dyDescent="0.4">
      <c r="B33" s="36" t="s">
        <v>116</v>
      </c>
      <c r="C33" s="38">
        <v>120</v>
      </c>
    </row>
    <row r="34" spans="2:3" ht="16" thickBot="1" x14ac:dyDescent="0.4">
      <c r="B34" s="36" t="s">
        <v>117</v>
      </c>
      <c r="C34" s="38">
        <v>100</v>
      </c>
    </row>
    <row r="35" spans="2:3" ht="16" thickBot="1" x14ac:dyDescent="0.4">
      <c r="B35" s="36" t="s">
        <v>118</v>
      </c>
      <c r="C35" s="38">
        <v>100</v>
      </c>
    </row>
    <row r="36" spans="2:3" ht="16" thickBot="1" x14ac:dyDescent="0.4">
      <c r="B36" s="36" t="s">
        <v>119</v>
      </c>
      <c r="C36" s="38">
        <v>50</v>
      </c>
    </row>
    <row r="37" spans="2:3" ht="16" thickBot="1" x14ac:dyDescent="0.4">
      <c r="B37" s="36" t="s">
        <v>120</v>
      </c>
      <c r="C37" s="38">
        <v>50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4"/>
  <sheetViews>
    <sheetView workbookViewId="0">
      <selection activeCell="B30" sqref="B30"/>
    </sheetView>
  </sheetViews>
  <sheetFormatPr defaultRowHeight="14.5" x14ac:dyDescent="0.35"/>
  <cols>
    <col min="1" max="1" width="10.453125" bestFit="1" customWidth="1"/>
    <col min="2" max="2" width="36.1796875" customWidth="1"/>
  </cols>
  <sheetData>
    <row r="3" spans="1:7" x14ac:dyDescent="0.35">
      <c r="B3" s="6" t="s">
        <v>58</v>
      </c>
      <c r="C3" s="6" t="s">
        <v>53</v>
      </c>
    </row>
    <row r="5" spans="1:7" x14ac:dyDescent="0.35">
      <c r="A5" s="1" t="s">
        <v>61</v>
      </c>
      <c r="B5" s="1" t="s">
        <v>57</v>
      </c>
      <c r="C5" s="1" t="s">
        <v>54</v>
      </c>
      <c r="D5" s="1" t="s">
        <v>55</v>
      </c>
      <c r="E5" s="1" t="s">
        <v>56</v>
      </c>
      <c r="F5" s="1" t="s">
        <v>71</v>
      </c>
    </row>
    <row r="6" spans="1:7" x14ac:dyDescent="0.35">
      <c r="A6" s="26">
        <v>42795</v>
      </c>
      <c r="B6" s="4" t="s">
        <v>60</v>
      </c>
      <c r="C6" s="1"/>
      <c r="D6" s="4">
        <v>5000</v>
      </c>
      <c r="E6" s="4">
        <v>5000</v>
      </c>
    </row>
    <row r="7" spans="1:7" x14ac:dyDescent="0.35">
      <c r="A7" s="26">
        <v>42807</v>
      </c>
      <c r="B7" t="s">
        <v>59</v>
      </c>
      <c r="C7">
        <v>69.5</v>
      </c>
      <c r="E7">
        <f t="shared" ref="E7:E14" si="0">E6-C7</f>
        <v>4930.5</v>
      </c>
      <c r="F7" s="4">
        <v>1</v>
      </c>
    </row>
    <row r="8" spans="1:7" x14ac:dyDescent="0.35">
      <c r="B8" t="s">
        <v>62</v>
      </c>
      <c r="C8">
        <v>104.76</v>
      </c>
      <c r="E8">
        <f t="shared" si="0"/>
        <v>4825.74</v>
      </c>
      <c r="F8">
        <v>2</v>
      </c>
    </row>
    <row r="9" spans="1:7" x14ac:dyDescent="0.35">
      <c r="B9" t="s">
        <v>63</v>
      </c>
      <c r="C9">
        <v>75.95</v>
      </c>
      <c r="E9">
        <f t="shared" si="0"/>
        <v>4749.79</v>
      </c>
      <c r="F9">
        <v>3</v>
      </c>
    </row>
    <row r="10" spans="1:7" x14ac:dyDescent="0.35">
      <c r="B10" t="s">
        <v>64</v>
      </c>
      <c r="C10">
        <v>18</v>
      </c>
      <c r="E10" s="4">
        <f t="shared" si="0"/>
        <v>4731.79</v>
      </c>
      <c r="F10">
        <v>4</v>
      </c>
      <c r="G10" s="8" t="s">
        <v>72</v>
      </c>
    </row>
    <row r="11" spans="1:7" x14ac:dyDescent="0.35">
      <c r="B11" t="s">
        <v>65</v>
      </c>
      <c r="C11">
        <v>50</v>
      </c>
      <c r="E11" s="4">
        <f t="shared" si="0"/>
        <v>4681.79</v>
      </c>
      <c r="F11">
        <v>5</v>
      </c>
      <c r="G11" s="8" t="s">
        <v>73</v>
      </c>
    </row>
    <row r="12" spans="1:7" x14ac:dyDescent="0.35">
      <c r="B12" t="s">
        <v>66</v>
      </c>
      <c r="C12">
        <v>3.03</v>
      </c>
      <c r="E12" s="4">
        <f t="shared" si="0"/>
        <v>4678.76</v>
      </c>
      <c r="F12">
        <v>6</v>
      </c>
    </row>
    <row r="13" spans="1:7" x14ac:dyDescent="0.35">
      <c r="B13" t="s">
        <v>67</v>
      </c>
      <c r="C13">
        <v>69.25</v>
      </c>
      <c r="E13" s="4">
        <f t="shared" si="0"/>
        <v>4609.51</v>
      </c>
      <c r="F13">
        <v>7</v>
      </c>
    </row>
    <row r="14" spans="1:7" x14ac:dyDescent="0.35">
      <c r="B14" t="s">
        <v>68</v>
      </c>
      <c r="C14">
        <v>12</v>
      </c>
      <c r="E14" s="4">
        <f t="shared" si="0"/>
        <v>4597.51</v>
      </c>
      <c r="F14">
        <v>8</v>
      </c>
    </row>
    <row r="15" spans="1:7" x14ac:dyDescent="0.35">
      <c r="B15" t="s">
        <v>69</v>
      </c>
      <c r="C15">
        <v>140.19999999999999</v>
      </c>
      <c r="E15" s="4">
        <f t="shared" ref="E15:E20" si="1">E14-C15</f>
        <v>4457.3100000000004</v>
      </c>
      <c r="F15" s="8">
        <v>9</v>
      </c>
    </row>
    <row r="16" spans="1:7" x14ac:dyDescent="0.35">
      <c r="A16" s="26">
        <v>42844</v>
      </c>
      <c r="B16" t="s">
        <v>90</v>
      </c>
      <c r="C16">
        <v>150</v>
      </c>
      <c r="E16" s="4">
        <f t="shared" si="1"/>
        <v>4307.3100000000004</v>
      </c>
    </row>
    <row r="17" spans="1:6" x14ac:dyDescent="0.35">
      <c r="A17" s="26">
        <v>42849</v>
      </c>
      <c r="B17" t="s">
        <v>91</v>
      </c>
      <c r="C17">
        <v>29.75</v>
      </c>
      <c r="E17" s="4">
        <f t="shared" si="1"/>
        <v>4277.5600000000004</v>
      </c>
    </row>
    <row r="18" spans="1:6" x14ac:dyDescent="0.35">
      <c r="A18" s="26">
        <v>42859</v>
      </c>
      <c r="B18" t="s">
        <v>92</v>
      </c>
      <c r="C18">
        <v>80</v>
      </c>
      <c r="E18" s="4">
        <f t="shared" si="1"/>
        <v>4197.5600000000004</v>
      </c>
    </row>
    <row r="19" spans="1:6" x14ac:dyDescent="0.35">
      <c r="A19" s="26">
        <v>42863</v>
      </c>
      <c r="B19" t="s">
        <v>93</v>
      </c>
      <c r="C19">
        <v>199</v>
      </c>
      <c r="E19" s="4">
        <f t="shared" si="1"/>
        <v>3998.5600000000004</v>
      </c>
    </row>
    <row r="20" spans="1:6" x14ac:dyDescent="0.35">
      <c r="A20" s="26">
        <v>42872</v>
      </c>
      <c r="B20" t="s">
        <v>94</v>
      </c>
      <c r="C20">
        <v>60</v>
      </c>
      <c r="E20" s="1">
        <f t="shared" si="1"/>
        <v>3938.5600000000004</v>
      </c>
    </row>
    <row r="23" spans="1:6" ht="15" thickBot="1" x14ac:dyDescent="0.4">
      <c r="E23" s="34">
        <f>E6-E20</f>
        <v>1061.4399999999996</v>
      </c>
      <c r="F23" t="s">
        <v>74</v>
      </c>
    </row>
    <row r="24" spans="1:6" ht="15" thickTop="1" x14ac:dyDescent="0.35">
      <c r="E24" s="131" t="s">
        <v>159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B18E3F09-813E-427D-B4BC-552FD7450730}"/>
</file>

<file path=customXml/itemProps2.xml><?xml version="1.0" encoding="utf-8"?>
<ds:datastoreItem xmlns:ds="http://schemas.openxmlformats.org/officeDocument/2006/customXml" ds:itemID="{A6220436-D47A-4318-AF4B-695D630426AC}"/>
</file>

<file path=customXml/itemProps3.xml><?xml version="1.0" encoding="utf-8"?>
<ds:datastoreItem xmlns:ds="http://schemas.openxmlformats.org/officeDocument/2006/customXml" ds:itemID="{819A9D92-F718-41C3-888C-6992744B73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Events BUDGET &amp; TIMELINE</vt:lpstr>
      <vt:lpstr>TRAVEL, ACCOMM &amp; TICKETS</vt:lpstr>
      <vt:lpstr>D&amp;D</vt:lpstr>
      <vt:lpstr>Bookkeeping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Goodman</dc:creator>
  <cp:lastModifiedBy>Helen Goodman</cp:lastModifiedBy>
  <dcterms:created xsi:type="dcterms:W3CDTF">2016-12-13T10:14:10Z</dcterms:created>
  <dcterms:modified xsi:type="dcterms:W3CDTF">2017-12-13T12:39:15Z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