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unwine\AppData\Local\Microsoft\Windows\Temporary Internet Files\Content.Outlook\PK5W24F8\"/>
    </mc:Choice>
  </mc:AlternateContent>
  <bookViews>
    <workbookView xWindow="0" yWindow="0" windowWidth="28260" windowHeight="15855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6" i="1" l="1"/>
  <c r="C65" i="1"/>
  <c r="B65" i="1"/>
  <c r="B30" i="1"/>
  <c r="B28" i="1"/>
  <c r="B32" i="1" s="1"/>
  <c r="B27" i="1"/>
  <c r="B59" i="1"/>
  <c r="B53" i="1"/>
  <c r="B47" i="1"/>
  <c r="C32" i="1"/>
  <c r="C16" i="1"/>
  <c r="B16" i="1"/>
  <c r="B11" i="1"/>
  <c r="B38" i="1"/>
  <c r="C59" i="1"/>
  <c r="B35" i="1"/>
  <c r="B39" i="1" s="1"/>
  <c r="C53" i="1"/>
  <c r="B15" i="1"/>
  <c r="B22" i="1"/>
  <c r="B24" i="1" s="1"/>
  <c r="B23" i="1"/>
  <c r="C11" i="1"/>
  <c r="C24" i="1" s="1"/>
  <c r="C67" i="1" s="1"/>
  <c r="C47" i="1"/>
  <c r="A26" i="2"/>
  <c r="E21" i="2"/>
  <c r="G21" i="2"/>
  <c r="G22" i="2"/>
  <c r="G23" i="2" s="1"/>
  <c r="B18" i="2"/>
  <c r="E3" i="2"/>
  <c r="E6" i="2" s="1"/>
  <c r="G6" i="2" s="1"/>
  <c r="E9" i="2"/>
  <c r="E4" i="2"/>
  <c r="E10" i="2" s="1"/>
  <c r="E5" i="2"/>
  <c r="E11" i="2"/>
  <c r="G11" i="2" s="1"/>
  <c r="G9" i="2"/>
  <c r="G5" i="2"/>
  <c r="B67" i="1" l="1"/>
  <c r="B71" i="1" s="1"/>
  <c r="G10" i="2"/>
  <c r="E12" i="2"/>
  <c r="G12" i="2" s="1"/>
  <c r="G4" i="2"/>
  <c r="G3" i="2"/>
</calcChain>
</file>

<file path=xl/sharedStrings.xml><?xml version="1.0" encoding="utf-8"?>
<sst xmlns="http://schemas.openxmlformats.org/spreadsheetml/2006/main" count="128" uniqueCount="104">
  <si>
    <t>Based on £50 per day, transcribing 2 groups per day, though possible this could be done in-house</t>
    <phoneticPr fontId="4" type="noConversion"/>
  </si>
  <si>
    <t>Based on price from The Works - to write on name of show to also appear in photo</t>
    <phoneticPr fontId="4" type="noConversion"/>
  </si>
  <si>
    <t>Cost provided by LM, with 2 x reprints for any damage caused</t>
    <phoneticPr fontId="4" type="noConversion"/>
  </si>
  <si>
    <t xml:space="preserve">Based on price on Amazon </t>
    <phoneticPr fontId="4" type="noConversion"/>
  </si>
  <si>
    <t>Based on quote from Thirst Solution www.usherettetrays.com</t>
    <phoneticPr fontId="4" type="noConversion"/>
  </si>
  <si>
    <t>Based on cost for Festival 1, multiplied by 4 and augmented</t>
    <phoneticPr fontId="4" type="noConversion"/>
  </si>
  <si>
    <t>Peer Assessors</t>
    <phoneticPr fontId="4" type="noConversion"/>
  </si>
  <si>
    <t>TOTAL COST: Peer Assessors</t>
    <phoneticPr fontId="4" type="noConversion"/>
  </si>
  <si>
    <t>Agents, Promoters, Artists</t>
    <phoneticPr fontId="4" type="noConversion"/>
  </si>
  <si>
    <t>Based on £500 per day</t>
    <phoneticPr fontId="4" type="noConversion"/>
  </si>
  <si>
    <t>TOTAL COST: Agents, Promoters, Artists costs</t>
    <phoneticPr fontId="4" type="noConversion"/>
  </si>
  <si>
    <t>Key Venue Staff in each Area</t>
    <phoneticPr fontId="4" type="noConversion"/>
  </si>
  <si>
    <t>TOTAL COST: Venue Staff Costs</t>
    <phoneticPr fontId="4" type="noConversion"/>
  </si>
  <si>
    <t>Granny trolley, two pop up chairs, second hand teapot</t>
    <phoneticPr fontId="4" type="noConversion"/>
  </si>
  <si>
    <t>TOTAL COSTS - BACK TO OURS CONTRIBUTION</t>
    <phoneticPr fontId="4" type="noConversion"/>
  </si>
  <si>
    <t>BACK TO OURS EVALUATION BUDGET</t>
    <phoneticPr fontId="4" type="noConversion"/>
  </si>
  <si>
    <t>To be emailed via Hull 2017 to all BTO ticket bookers via Spektrix</t>
    <phoneticPr fontId="4" type="noConversion"/>
  </si>
  <si>
    <t>Based on costs provided by IbyD for MiH, but reduced as Hull 2017 will set up and do data collection</t>
    <phoneticPr fontId="4" type="noConversion"/>
  </si>
  <si>
    <t>Based on costs provided by IbyD for MiH</t>
    <phoneticPr fontId="4" type="noConversion"/>
  </si>
  <si>
    <t>Based on £350 per day, though possible we could do in-house</t>
    <phoneticPr fontId="4" type="noConversion"/>
  </si>
  <si>
    <t>Based on running all 6 groups - 3 groups in March 2017 and 3 in March 2018</t>
    <phoneticPr fontId="4" type="noConversion"/>
  </si>
  <si>
    <t xml:space="preserve">  Gran props</t>
    <phoneticPr fontId="4" type="noConversion"/>
  </si>
  <si>
    <t xml:space="preserve">  Gran fees</t>
    <phoneticPr fontId="4" type="noConversion"/>
  </si>
  <si>
    <t xml:space="preserve">  Gran travel and sustenance</t>
    <phoneticPr fontId="4" type="noConversion"/>
  </si>
  <si>
    <t xml:space="preserve">  Transcription</t>
    <phoneticPr fontId="4" type="noConversion"/>
  </si>
  <si>
    <t>Based on cost for Festival 1, multiplied by 4 and augmented</t>
    <phoneticPr fontId="4" type="noConversion"/>
  </si>
  <si>
    <t>Based on £50 per day, transcribing up to 30 hours of interviews</t>
    <phoneticPr fontId="4" type="noConversion"/>
  </si>
  <si>
    <t xml:space="preserve">Recruited in-house </t>
    <phoneticPr fontId="4" type="noConversion"/>
  </si>
  <si>
    <t xml:space="preserve">  Facilitator fees</t>
    <phoneticPr fontId="4" type="noConversion"/>
  </si>
  <si>
    <t>Voting - One Key Question</t>
    <phoneticPr fontId="4" type="noConversion"/>
  </si>
  <si>
    <t>TOTAL COST: Voting - One Key Question</t>
    <phoneticPr fontId="4" type="noConversion"/>
  </si>
  <si>
    <t>Core Creative Team</t>
    <phoneticPr fontId="4" type="noConversion"/>
  </si>
  <si>
    <t xml:space="preserve">  Online survey</t>
    <phoneticPr fontId="4" type="noConversion"/>
  </si>
  <si>
    <t>Desigend and distributed in-house</t>
    <phoneticPr fontId="4" type="noConversion"/>
  </si>
  <si>
    <t xml:space="preserve">  Depth interviews</t>
    <phoneticPr fontId="4" type="noConversion"/>
  </si>
  <si>
    <t>TOTAL COST: Core Creative Team Costs</t>
    <phoneticPr fontId="4" type="noConversion"/>
  </si>
  <si>
    <t>Box Office Analysis</t>
    <phoneticPr fontId="4" type="noConversion"/>
  </si>
  <si>
    <t xml:space="preserve">  Box Office Reports</t>
    <phoneticPr fontId="4" type="noConversion"/>
  </si>
  <si>
    <t xml:space="preserve">  Analysis of Box Office data</t>
    <phoneticPr fontId="4" type="noConversion"/>
  </si>
  <si>
    <t>TOTAL COST: Box Offce Data Analysis</t>
    <phoneticPr fontId="4" type="noConversion"/>
  </si>
  <si>
    <t>Provided in-house by DW</t>
    <phoneticPr fontId="4" type="noConversion"/>
  </si>
  <si>
    <t xml:space="preserve">  Popcorn boxes - plastic</t>
    <phoneticPr fontId="4" type="noConversion"/>
  </si>
  <si>
    <t xml:space="preserve">  Counters</t>
    <phoneticPr fontId="4" type="noConversion"/>
  </si>
  <si>
    <t>Based on 2,000 plain yellow tokens</t>
    <phoneticPr fontId="4" type="noConversion"/>
  </si>
  <si>
    <t xml:space="preserve">  Usherette boxes</t>
    <phoneticPr fontId="4" type="noConversion"/>
  </si>
  <si>
    <t>Chat with Gran</t>
    <phoneticPr fontId="4" type="noConversion"/>
  </si>
  <si>
    <t xml:space="preserve">  Emoji paddles - print for all 4 festivals</t>
    <phoneticPr fontId="4" type="noConversion"/>
  </si>
  <si>
    <t xml:space="preserve">  Transcription</t>
    <phoneticPr fontId="4" type="noConversion"/>
  </si>
  <si>
    <t xml:space="preserve">  Analsysis and reporting </t>
    <phoneticPr fontId="4" type="noConversion"/>
  </si>
  <si>
    <t>Based on previous examples in 2016 and 2017 to cover artwork and print</t>
    <phoneticPr fontId="4" type="noConversion"/>
  </si>
  <si>
    <t>Based on price from The Works</t>
    <phoneticPr fontId="4" type="noConversion"/>
  </si>
  <si>
    <t>Cost provided by LM</t>
    <phoneticPr fontId="4" type="noConversion"/>
  </si>
  <si>
    <t>Based on £250 per day</t>
    <phoneticPr fontId="4" type="noConversion"/>
  </si>
  <si>
    <t>Based on £250 per day, transcribing 2 groups per day</t>
    <phoneticPr fontId="4" type="noConversion"/>
  </si>
  <si>
    <t>TOTAL COST: AUDIENCE SURVEY</t>
    <phoneticPr fontId="4" type="noConversion"/>
  </si>
  <si>
    <t xml:space="preserve">  Focus group recruitment</t>
    <phoneticPr fontId="4" type="noConversion"/>
  </si>
  <si>
    <t xml:space="preserve">  Focus group materials</t>
    <phoneticPr fontId="4" type="noConversion"/>
  </si>
  <si>
    <t>Selfie Booth</t>
    <phoneticPr fontId="4" type="noConversion"/>
  </si>
  <si>
    <t xml:space="preserve">  Easel (x8)</t>
    <phoneticPr fontId="4" type="noConversion"/>
  </si>
  <si>
    <t xml:space="preserve">  Whiteboard or chalkboard</t>
    <phoneticPr fontId="4" type="noConversion"/>
  </si>
  <si>
    <t xml:space="preserve">  Emoji paddes - artwork</t>
    <phoneticPr fontId="4" type="noConversion"/>
  </si>
  <si>
    <t>ACTUAL</t>
  </si>
  <si>
    <t>PREDICTED</t>
  </si>
  <si>
    <t>BACK TO OURS M&amp;E BUDGET BREAKDOWN</t>
    <phoneticPr fontId="4" type="noConversion"/>
  </si>
  <si>
    <t>Audience Survey Costs</t>
    <phoneticPr fontId="4" type="noConversion"/>
  </si>
  <si>
    <t>Notes</t>
    <phoneticPr fontId="4" type="noConversion"/>
  </si>
  <si>
    <t xml:space="preserve">  Project Management &amp; Set Up Costs</t>
    <phoneticPr fontId="4" type="noConversion"/>
  </si>
  <si>
    <t>To be carried by Volunteers</t>
    <phoneticPr fontId="4" type="noConversion"/>
  </si>
  <si>
    <t xml:space="preserve">  Fieldwork - face-to-face</t>
    <phoneticPr fontId="4" type="noConversion"/>
  </si>
  <si>
    <t xml:space="preserve">  Fieldwork - online</t>
    <phoneticPr fontId="4" type="noConversion"/>
  </si>
  <si>
    <t xml:space="preserve">  Creation and tabulation of data from all 4 festivals</t>
    <phoneticPr fontId="4" type="noConversion"/>
  </si>
  <si>
    <t xml:space="preserve">  Analsysis and reporting of data from all 4 festivals</t>
    <phoneticPr fontId="4" type="noConversion"/>
  </si>
  <si>
    <t>EXPENDITURE</t>
  </si>
  <si>
    <t>Brennan Research</t>
  </si>
  <si>
    <t>Audience survey analysis</t>
  </si>
  <si>
    <t>Creative Core Team &amp; Artist Pre-Event Interviews</t>
  </si>
  <si>
    <t>Creative Core Team &amp; Artist Post-Event Interviews</t>
  </si>
  <si>
    <t>Creative Core Team &amp; Artist Post-Event Survey Analysis</t>
  </si>
  <si>
    <t>Creative Core Team &amp; Artist Post-Event Interview Analysis</t>
  </si>
  <si>
    <t>Creative Core Team &amp; Artist Pre-Event Interview Analysis</t>
  </si>
  <si>
    <t>Heritage Partners Post-Event Interviews</t>
  </si>
  <si>
    <t>Heritage Partners Post-Event Interview Analysis</t>
  </si>
  <si>
    <t>Peer Post-Event Survey Analysis</t>
  </si>
  <si>
    <t>Peer Pre-Event Survey Analysis</t>
  </si>
  <si>
    <t>Delivery Partner Survey Analysis</t>
  </si>
  <si>
    <t>Vox Pop analysis</t>
  </si>
  <si>
    <t>Meeting minutes analysis</t>
  </si>
  <si>
    <t>Audience Focus Group</t>
  </si>
  <si>
    <t>TOTAL NUMBER OF DAYS</t>
  </si>
  <si>
    <t>Primary Data Collection</t>
  </si>
  <si>
    <t>Reporting</t>
  </si>
  <si>
    <t>Data Analysis</t>
  </si>
  <si>
    <t>Report</t>
  </si>
  <si>
    <t>Daily Rate</t>
  </si>
  <si>
    <t>Cost</t>
  </si>
  <si>
    <t>Excluding VAT</t>
  </si>
  <si>
    <t>TOTAL COST: Brennan Research</t>
  </si>
  <si>
    <t>TOTAL COST: Other costs</t>
  </si>
  <si>
    <t>TOTAL COSTS</t>
  </si>
  <si>
    <t>Audience Incentives</t>
  </si>
  <si>
    <t>Experiential group</t>
  </si>
  <si>
    <t>Focus group incentives</t>
  </si>
  <si>
    <t xml:space="preserve">  Stickers for answer options</t>
  </si>
  <si>
    <t>Based on £5 for sheet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</si>
</sst>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6"/>
      <color indexed="8"/>
      <name val="Trebuchet MS"/>
      <family val="2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1"/>
      <color indexed="9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1" fillId="3" borderId="0" xfId="0" applyNumberFormat="1" applyFont="1" applyFill="1"/>
    <xf numFmtId="0" fontId="1" fillId="3" borderId="0" xfId="0" applyFont="1" applyFill="1"/>
    <xf numFmtId="164" fontId="2" fillId="0" borderId="0" xfId="0" applyNumberFormat="1" applyFont="1"/>
    <xf numFmtId="0" fontId="3" fillId="3" borderId="0" xfId="0" applyFont="1" applyFill="1"/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0" fontId="2" fillId="3" borderId="1" xfId="0" applyFont="1" applyFill="1" applyBorder="1"/>
    <xf numFmtId="164" fontId="1" fillId="3" borderId="1" xfId="0" applyNumberFormat="1" applyFont="1" applyFill="1" applyBorder="1"/>
    <xf numFmtId="0" fontId="1" fillId="3" borderId="1" xfId="0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1" fillId="4" borderId="1" xfId="0" applyFont="1" applyFill="1" applyBorder="1"/>
    <xf numFmtId="0" fontId="2" fillId="4" borderId="2" xfId="0" applyFont="1" applyFill="1" applyBorder="1"/>
    <xf numFmtId="164" fontId="1" fillId="4" borderId="2" xfId="0" applyNumberFormat="1" applyFont="1" applyFill="1" applyBorder="1"/>
    <xf numFmtId="0" fontId="1" fillId="4" borderId="2" xfId="0" applyFont="1" applyFill="1" applyBorder="1"/>
    <xf numFmtId="0" fontId="2" fillId="5" borderId="4" xfId="0" applyFont="1" applyFill="1" applyBorder="1"/>
    <xf numFmtId="164" fontId="2" fillId="5" borderId="4" xfId="0" applyNumberFormat="1" applyFont="1" applyFill="1" applyBorder="1"/>
    <xf numFmtId="6" fontId="1" fillId="0" borderId="0" xfId="0" applyNumberFormat="1" applyFont="1"/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6" borderId="2" xfId="0" applyFont="1" applyFill="1" applyBorder="1"/>
    <xf numFmtId="164" fontId="1" fillId="6" borderId="2" xfId="0" applyNumberFormat="1" applyFont="1" applyFill="1" applyBorder="1"/>
    <xf numFmtId="0" fontId="1" fillId="6" borderId="2" xfId="0" applyFont="1" applyFill="1" applyBorder="1"/>
    <xf numFmtId="0" fontId="2" fillId="6" borderId="1" xfId="0" applyFont="1" applyFill="1" applyBorder="1"/>
    <xf numFmtId="164" fontId="2" fillId="6" borderId="1" xfId="0" applyNumberFormat="1" applyFont="1" applyFill="1" applyBorder="1"/>
    <xf numFmtId="0" fontId="5" fillId="6" borderId="1" xfId="0" applyFont="1" applyFill="1" applyBorder="1" applyAlignment="1">
      <alignment wrapText="1"/>
    </xf>
    <xf numFmtId="0" fontId="2" fillId="7" borderId="0" xfId="0" applyFont="1" applyFill="1"/>
    <xf numFmtId="164" fontId="1" fillId="7" borderId="0" xfId="0" applyNumberFormat="1" applyFont="1" applyFill="1"/>
    <xf numFmtId="0" fontId="0" fillId="7" borderId="0" xfId="0" applyFill="1" applyAlignment="1">
      <alignment wrapText="1"/>
    </xf>
    <xf numFmtId="0" fontId="2" fillId="7" borderId="1" xfId="0" applyFont="1" applyFill="1" applyBorder="1"/>
    <xf numFmtId="164" fontId="2" fillId="7" borderId="1" xfId="0" applyNumberFormat="1" applyFont="1" applyFill="1" applyBorder="1"/>
    <xf numFmtId="0" fontId="1" fillId="7" borderId="1" xfId="0" applyFont="1" applyFill="1" applyBorder="1"/>
    <xf numFmtId="0" fontId="2" fillId="8" borderId="2" xfId="0" applyFont="1" applyFill="1" applyBorder="1"/>
    <xf numFmtId="164" fontId="1" fillId="8" borderId="2" xfId="0" applyNumberFormat="1" applyFont="1" applyFill="1" applyBorder="1"/>
    <xf numFmtId="0" fontId="1" fillId="8" borderId="2" xfId="0" applyFont="1" applyFill="1" applyBorder="1"/>
    <xf numFmtId="0" fontId="2" fillId="8" borderId="1" xfId="0" applyFont="1" applyFill="1" applyBorder="1"/>
    <xf numFmtId="164" fontId="2" fillId="8" borderId="1" xfId="0" applyNumberFormat="1" applyFont="1" applyFill="1" applyBorder="1"/>
    <xf numFmtId="0" fontId="2" fillId="9" borderId="0" xfId="0" applyFont="1" applyFill="1"/>
    <xf numFmtId="164" fontId="1" fillId="9" borderId="0" xfId="0" applyNumberFormat="1" applyFont="1" applyFill="1"/>
    <xf numFmtId="0" fontId="0" fillId="9" borderId="0" xfId="0" applyFill="1" applyAlignment="1">
      <alignment wrapText="1"/>
    </xf>
    <xf numFmtId="0" fontId="2" fillId="9" borderId="1" xfId="0" applyFont="1" applyFill="1" applyBorder="1"/>
    <xf numFmtId="164" fontId="2" fillId="9" borderId="1" xfId="0" applyNumberFormat="1" applyFont="1" applyFill="1" applyBorder="1"/>
    <xf numFmtId="0" fontId="5" fillId="9" borderId="1" xfId="0" applyFont="1" applyFill="1" applyBorder="1" applyAlignment="1">
      <alignment wrapText="1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3" fontId="1" fillId="0" borderId="0" xfId="0" applyNumberFormat="1" applyFont="1" applyFill="1" applyBorder="1"/>
    <xf numFmtId="0" fontId="2" fillId="10" borderId="0" xfId="0" applyFont="1" applyFill="1" applyBorder="1"/>
    <xf numFmtId="164" fontId="2" fillId="10" borderId="0" xfId="0" applyNumberFormat="1" applyFont="1" applyFill="1" applyBorder="1"/>
    <xf numFmtId="0" fontId="2" fillId="10" borderId="1" xfId="0" applyFont="1" applyFill="1" applyBorder="1"/>
    <xf numFmtId="164" fontId="2" fillId="10" borderId="1" xfId="0" applyNumberFormat="1" applyFont="1" applyFill="1" applyBorder="1"/>
    <xf numFmtId="0" fontId="2" fillId="0" borderId="2" xfId="0" applyFont="1" applyFill="1" applyBorder="1"/>
    <xf numFmtId="164" fontId="2" fillId="0" borderId="2" xfId="0" applyNumberFormat="1" applyFont="1" applyFill="1" applyBorder="1"/>
    <xf numFmtId="0" fontId="1" fillId="0" borderId="2" xfId="0" applyFont="1" applyFill="1" applyBorder="1"/>
    <xf numFmtId="0" fontId="2" fillId="11" borderId="2" xfId="0" applyFont="1" applyFill="1" applyBorder="1"/>
    <xf numFmtId="164" fontId="1" fillId="11" borderId="2" xfId="0" applyNumberFormat="1" applyFont="1" applyFill="1" applyBorder="1"/>
    <xf numFmtId="0" fontId="1" fillId="11" borderId="2" xfId="0" applyFont="1" applyFill="1" applyBorder="1"/>
    <xf numFmtId="0" fontId="2" fillId="11" borderId="1" xfId="0" applyFont="1" applyFill="1" applyBorder="1"/>
    <xf numFmtId="164" fontId="2" fillId="11" borderId="1" xfId="0" applyNumberFormat="1" applyFont="1" applyFill="1" applyBorder="1"/>
    <xf numFmtId="0" fontId="1" fillId="11" borderId="1" xfId="0" applyFont="1" applyFill="1" applyBorder="1"/>
    <xf numFmtId="0" fontId="2" fillId="12" borderId="2" xfId="0" applyFont="1" applyFill="1" applyBorder="1"/>
    <xf numFmtId="164" fontId="1" fillId="12" borderId="2" xfId="0" applyNumberFormat="1" applyFont="1" applyFill="1" applyBorder="1"/>
    <xf numFmtId="0" fontId="1" fillId="12" borderId="2" xfId="0" applyFont="1" applyFill="1" applyBorder="1"/>
    <xf numFmtId="0" fontId="2" fillId="12" borderId="1" xfId="0" applyFont="1" applyFill="1" applyBorder="1"/>
    <xf numFmtId="164" fontId="2" fillId="12" borderId="1" xfId="0" applyNumberFormat="1" applyFont="1" applyFill="1" applyBorder="1"/>
    <xf numFmtId="0" fontId="1" fillId="12" borderId="1" xfId="0" applyFont="1" applyFill="1" applyBorder="1"/>
    <xf numFmtId="0" fontId="6" fillId="14" borderId="4" xfId="0" applyFont="1" applyFill="1" applyBorder="1"/>
    <xf numFmtId="164" fontId="6" fillId="14" borderId="4" xfId="0" applyNumberFormat="1" applyFont="1" applyFill="1" applyBorder="1"/>
    <xf numFmtId="0" fontId="6" fillId="13" borderId="4" xfId="0" applyFont="1" applyFill="1" applyBorder="1"/>
    <xf numFmtId="164" fontId="6" fillId="13" borderId="4" xfId="0" applyNumberFormat="1" applyFont="1" applyFill="1" applyBorder="1"/>
    <xf numFmtId="0" fontId="2" fillId="15" borderId="1" xfId="0" applyFont="1" applyFill="1" applyBorder="1"/>
    <xf numFmtId="164" fontId="2" fillId="15" borderId="1" xfId="0" applyNumberFormat="1" applyFont="1" applyFill="1" applyBorder="1"/>
    <xf numFmtId="0" fontId="1" fillId="15" borderId="1" xfId="0" applyFont="1" applyFill="1" applyBorder="1"/>
    <xf numFmtId="0" fontId="1" fillId="15" borderId="0" xfId="0" applyFont="1" applyFill="1"/>
    <xf numFmtId="0" fontId="2" fillId="15" borderId="2" xfId="0" applyFont="1" applyFill="1" applyBorder="1"/>
    <xf numFmtId="164" fontId="1" fillId="15" borderId="2" xfId="0" applyNumberFormat="1" applyFont="1" applyFill="1" applyBorder="1"/>
    <xf numFmtId="0" fontId="1" fillId="15" borderId="2" xfId="0" applyFont="1" applyFill="1" applyBorder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72"/>
  <sheetViews>
    <sheetView tabSelected="1" topLeftCell="A57" workbookViewId="0">
      <selection activeCell="A75" sqref="A75"/>
    </sheetView>
  </sheetViews>
  <sheetFormatPr defaultColWidth="8.85546875" defaultRowHeight="16.5" x14ac:dyDescent="0.3"/>
  <cols>
    <col min="1" max="1" width="60" style="1" customWidth="1"/>
    <col min="2" max="3" width="20.85546875" style="3" customWidth="1"/>
    <col min="4" max="4" width="137.85546875" style="1" bestFit="1" customWidth="1"/>
    <col min="5" max="16384" width="8.85546875" style="1"/>
  </cols>
  <sheetData>
    <row r="1" spans="1:4" ht="21" x14ac:dyDescent="0.35">
      <c r="A1" s="7" t="s">
        <v>63</v>
      </c>
      <c r="B1" s="4"/>
      <c r="C1" s="4"/>
      <c r="D1" s="5"/>
    </row>
    <row r="3" spans="1:4" x14ac:dyDescent="0.3">
      <c r="A3" s="10" t="s">
        <v>72</v>
      </c>
      <c r="B3" s="11"/>
      <c r="C3" s="11"/>
      <c r="D3" s="12"/>
    </row>
    <row r="4" spans="1:4" x14ac:dyDescent="0.3">
      <c r="A4" s="8"/>
      <c r="B4" s="9" t="s">
        <v>95</v>
      </c>
      <c r="C4" s="9" t="s">
        <v>61</v>
      </c>
      <c r="D4" s="8" t="s">
        <v>65</v>
      </c>
    </row>
    <row r="5" spans="1:4" x14ac:dyDescent="0.3">
      <c r="A5" s="26" t="s">
        <v>64</v>
      </c>
      <c r="B5" s="27"/>
      <c r="C5" s="27"/>
      <c r="D5" s="28"/>
    </row>
    <row r="6" spans="1:4" x14ac:dyDescent="0.3">
      <c r="A6" s="1" t="s">
        <v>66</v>
      </c>
      <c r="B6" s="3">
        <v>500</v>
      </c>
      <c r="D6" s="1" t="s">
        <v>17</v>
      </c>
    </row>
    <row r="7" spans="1:4" x14ac:dyDescent="0.3">
      <c r="A7" s="1" t="s">
        <v>68</v>
      </c>
      <c r="B7" s="3">
        <v>0</v>
      </c>
      <c r="D7" s="1" t="s">
        <v>67</v>
      </c>
    </row>
    <row r="8" spans="1:4" x14ac:dyDescent="0.3">
      <c r="A8" s="1" t="s">
        <v>69</v>
      </c>
      <c r="B8" s="3">
        <v>0</v>
      </c>
      <c r="D8" s="1" t="s">
        <v>16</v>
      </c>
    </row>
    <row r="9" spans="1:4" x14ac:dyDescent="0.3">
      <c r="A9" s="1" t="s">
        <v>70</v>
      </c>
      <c r="B9" s="3">
        <v>1000</v>
      </c>
      <c r="D9" s="1" t="s">
        <v>18</v>
      </c>
    </row>
    <row r="10" spans="1:4" x14ac:dyDescent="0.3">
      <c r="A10" s="22" t="s">
        <v>71</v>
      </c>
      <c r="B10" s="23">
        <v>500</v>
      </c>
      <c r="C10" s="23"/>
      <c r="D10" s="1" t="s">
        <v>18</v>
      </c>
    </row>
    <row r="11" spans="1:4" s="2" customFormat="1" x14ac:dyDescent="0.3">
      <c r="A11" s="29" t="s">
        <v>54</v>
      </c>
      <c r="B11" s="30">
        <f>SUM(B6:B10)</f>
        <v>2000</v>
      </c>
      <c r="C11" s="30">
        <f>SUM(C6:C10)</f>
        <v>0</v>
      </c>
      <c r="D11" s="31"/>
    </row>
    <row r="12" spans="1:4" x14ac:dyDescent="0.3">
      <c r="A12" s="22"/>
      <c r="B12" s="23"/>
      <c r="C12" s="23"/>
      <c r="D12" s="25"/>
    </row>
    <row r="13" spans="1:4" x14ac:dyDescent="0.3">
      <c r="A13" s="43" t="s">
        <v>36</v>
      </c>
      <c r="B13" s="44"/>
      <c r="C13" s="44"/>
      <c r="D13" s="45"/>
    </row>
    <row r="14" spans="1:4" x14ac:dyDescent="0.3">
      <c r="A14" s="22" t="s">
        <v>37</v>
      </c>
      <c r="B14" s="23">
        <v>0</v>
      </c>
      <c r="C14" s="23"/>
      <c r="D14" s="24" t="s">
        <v>40</v>
      </c>
    </row>
    <row r="15" spans="1:4" x14ac:dyDescent="0.3">
      <c r="A15" s="22" t="s">
        <v>38</v>
      </c>
      <c r="B15" s="23">
        <f>350*2</f>
        <v>700</v>
      </c>
      <c r="C15" s="23"/>
      <c r="D15" s="24" t="s">
        <v>19</v>
      </c>
    </row>
    <row r="16" spans="1:4" x14ac:dyDescent="0.3">
      <c r="A16" s="46" t="s">
        <v>39</v>
      </c>
      <c r="B16" s="47">
        <f>SUM(B14:B15)</f>
        <v>700</v>
      </c>
      <c r="C16" s="47">
        <f>SUM(C14:C15)</f>
        <v>0</v>
      </c>
      <c r="D16" s="48"/>
    </row>
    <row r="17" spans="1:4" x14ac:dyDescent="0.3">
      <c r="A17" s="22"/>
      <c r="B17" s="23"/>
      <c r="C17" s="23"/>
      <c r="D17" s="25"/>
    </row>
    <row r="18" spans="1:4" x14ac:dyDescent="0.3">
      <c r="A18" s="32" t="s">
        <v>11</v>
      </c>
      <c r="B18" s="33"/>
      <c r="C18" s="33"/>
      <c r="D18" s="34"/>
    </row>
    <row r="19" spans="1:4" x14ac:dyDescent="0.3">
      <c r="A19" s="1" t="s">
        <v>55</v>
      </c>
      <c r="B19" s="3">
        <v>0</v>
      </c>
      <c r="D19" s="1" t="s">
        <v>27</v>
      </c>
    </row>
    <row r="20" spans="1:4" x14ac:dyDescent="0.3">
      <c r="A20" s="1" t="s">
        <v>56</v>
      </c>
      <c r="B20" s="3">
        <v>200</v>
      </c>
      <c r="D20" s="1" t="s">
        <v>49</v>
      </c>
    </row>
    <row r="21" spans="1:4" x14ac:dyDescent="0.3">
      <c r="A21" s="1" t="s">
        <v>28</v>
      </c>
      <c r="B21" s="3">
        <v>500</v>
      </c>
      <c r="D21" s="1" t="s">
        <v>20</v>
      </c>
    </row>
    <row r="22" spans="1:4" x14ac:dyDescent="0.3">
      <c r="A22" s="1" t="s">
        <v>47</v>
      </c>
      <c r="B22" s="3">
        <f>(50*6)/2</f>
        <v>150</v>
      </c>
      <c r="D22" s="1" t="s">
        <v>0</v>
      </c>
    </row>
    <row r="23" spans="1:4" x14ac:dyDescent="0.3">
      <c r="A23" s="22" t="s">
        <v>48</v>
      </c>
      <c r="B23" s="3">
        <f>(250*6)/2</f>
        <v>750</v>
      </c>
      <c r="D23" s="1" t="s">
        <v>53</v>
      </c>
    </row>
    <row r="24" spans="1:4" x14ac:dyDescent="0.3">
      <c r="A24" s="35" t="s">
        <v>12</v>
      </c>
      <c r="B24" s="36">
        <f>SUM(B19:B23)</f>
        <v>1600</v>
      </c>
      <c r="C24" s="36">
        <f>SUM(C6:C20)</f>
        <v>0</v>
      </c>
      <c r="D24" s="37"/>
    </row>
    <row r="25" spans="1:4" x14ac:dyDescent="0.3">
      <c r="A25" s="2"/>
      <c r="B25" s="6"/>
      <c r="C25" s="6"/>
    </row>
    <row r="26" spans="1:4" x14ac:dyDescent="0.3">
      <c r="A26" s="38" t="s">
        <v>57</v>
      </c>
      <c r="B26" s="39"/>
      <c r="C26" s="39"/>
      <c r="D26" s="40"/>
    </row>
    <row r="27" spans="1:4" x14ac:dyDescent="0.3">
      <c r="A27" s="1" t="s">
        <v>58</v>
      </c>
      <c r="B27" s="3">
        <f>10*8</f>
        <v>80</v>
      </c>
      <c r="D27" s="1" t="s">
        <v>50</v>
      </c>
    </row>
    <row r="28" spans="1:4" x14ac:dyDescent="0.3">
      <c r="A28" s="1" t="s">
        <v>59</v>
      </c>
      <c r="B28" s="3">
        <f>6*8</f>
        <v>48</v>
      </c>
      <c r="D28" s="1" t="s">
        <v>1</v>
      </c>
    </row>
    <row r="29" spans="1:4" x14ac:dyDescent="0.3">
      <c r="A29" s="1" t="s">
        <v>60</v>
      </c>
      <c r="B29" s="3">
        <v>200</v>
      </c>
      <c r="D29" s="1" t="s">
        <v>51</v>
      </c>
    </row>
    <row r="30" spans="1:4" x14ac:dyDescent="0.3">
      <c r="A30" s="1" t="s">
        <v>46</v>
      </c>
      <c r="B30" s="3">
        <f>48*10</f>
        <v>480</v>
      </c>
      <c r="D30" s="1" t="s">
        <v>2</v>
      </c>
    </row>
    <row r="31" spans="1:4" x14ac:dyDescent="0.3">
      <c r="A31" s="22" t="s">
        <v>71</v>
      </c>
      <c r="B31" s="3">
        <v>500</v>
      </c>
      <c r="D31" s="1" t="s">
        <v>52</v>
      </c>
    </row>
    <row r="32" spans="1:4" x14ac:dyDescent="0.3">
      <c r="A32" s="41" t="s">
        <v>96</v>
      </c>
      <c r="B32" s="42">
        <f>SUM(B27:B31)</f>
        <v>1308</v>
      </c>
      <c r="C32" s="42">
        <f>SUM(C27:C31)</f>
        <v>0</v>
      </c>
      <c r="D32" s="41"/>
    </row>
    <row r="33" spans="1:4" s="22" customFormat="1" x14ac:dyDescent="0.3">
      <c r="A33" s="49"/>
      <c r="B33" s="50"/>
      <c r="C33" s="50"/>
      <c r="D33" s="49"/>
    </row>
    <row r="34" spans="1:4" s="22" customFormat="1" x14ac:dyDescent="0.3">
      <c r="A34" s="54" t="s">
        <v>29</v>
      </c>
      <c r="B34" s="55"/>
      <c r="C34" s="55"/>
      <c r="D34" s="54"/>
    </row>
    <row r="35" spans="1:4" s="22" customFormat="1" x14ac:dyDescent="0.3">
      <c r="A35" s="51" t="s">
        <v>41</v>
      </c>
      <c r="B35" s="52">
        <f>5.85*10</f>
        <v>58.5</v>
      </c>
      <c r="C35" s="52"/>
      <c r="D35" s="51" t="s">
        <v>3</v>
      </c>
    </row>
    <row r="36" spans="1:4" s="22" customFormat="1" x14ac:dyDescent="0.3">
      <c r="A36" s="51" t="s">
        <v>102</v>
      </c>
      <c r="B36" s="52">
        <f>5*10</f>
        <v>50</v>
      </c>
      <c r="C36" s="52"/>
      <c r="D36" s="51" t="s">
        <v>103</v>
      </c>
    </row>
    <row r="37" spans="1:4" s="22" customFormat="1" x14ac:dyDescent="0.3">
      <c r="A37" s="53" t="s">
        <v>42</v>
      </c>
      <c r="B37" s="52">
        <v>80</v>
      </c>
      <c r="C37" s="52"/>
      <c r="D37" s="51" t="s">
        <v>43</v>
      </c>
    </row>
    <row r="38" spans="1:4" x14ac:dyDescent="0.3">
      <c r="A38" s="1" t="s">
        <v>44</v>
      </c>
      <c r="B38" s="3">
        <f>(8*84.99)+(8*67.5)+60</f>
        <v>1279.92</v>
      </c>
      <c r="D38" s="1" t="s">
        <v>4</v>
      </c>
    </row>
    <row r="39" spans="1:4" s="2" customFormat="1" x14ac:dyDescent="0.3">
      <c r="A39" s="56" t="s">
        <v>30</v>
      </c>
      <c r="B39" s="57">
        <f>SUM(B35:B38)</f>
        <v>1468.42</v>
      </c>
      <c r="C39" s="57"/>
      <c r="D39" s="56"/>
    </row>
    <row r="41" spans="1:4" x14ac:dyDescent="0.3">
      <c r="A41" s="16" t="s">
        <v>45</v>
      </c>
      <c r="B41" s="17"/>
      <c r="C41" s="17"/>
      <c r="D41" s="18"/>
    </row>
    <row r="42" spans="1:4" x14ac:dyDescent="0.3">
      <c r="A42" s="1" t="s">
        <v>21</v>
      </c>
      <c r="B42" s="3">
        <v>100</v>
      </c>
      <c r="D42" s="1" t="s">
        <v>13</v>
      </c>
    </row>
    <row r="43" spans="1:4" x14ac:dyDescent="0.3">
      <c r="A43" s="1" t="s">
        <v>22</v>
      </c>
      <c r="B43" s="3">
        <v>3000</v>
      </c>
      <c r="D43" s="1" t="s">
        <v>5</v>
      </c>
    </row>
    <row r="44" spans="1:4" x14ac:dyDescent="0.3">
      <c r="A44" s="1" t="s">
        <v>23</v>
      </c>
      <c r="B44" s="3">
        <v>500</v>
      </c>
      <c r="D44" s="1" t="s">
        <v>25</v>
      </c>
    </row>
    <row r="45" spans="1:4" x14ac:dyDescent="0.3">
      <c r="A45" s="1" t="s">
        <v>24</v>
      </c>
      <c r="B45" s="3">
        <v>500</v>
      </c>
      <c r="D45" s="1" t="s">
        <v>26</v>
      </c>
    </row>
    <row r="46" spans="1:4" x14ac:dyDescent="0.3">
      <c r="A46" s="22" t="s">
        <v>48</v>
      </c>
      <c r="B46" s="3">
        <v>500</v>
      </c>
      <c r="D46" s="1" t="s">
        <v>52</v>
      </c>
    </row>
    <row r="47" spans="1:4" x14ac:dyDescent="0.3">
      <c r="A47" s="13" t="s">
        <v>97</v>
      </c>
      <c r="B47" s="14">
        <f>SUM(B42:B46)</f>
        <v>4600</v>
      </c>
      <c r="C47" s="14">
        <f>SUM(C42:C45)</f>
        <v>0</v>
      </c>
      <c r="D47" s="15"/>
    </row>
    <row r="48" spans="1:4" s="22" customFormat="1" x14ac:dyDescent="0.3">
      <c r="A48" s="58"/>
      <c r="B48" s="59"/>
      <c r="C48" s="59"/>
      <c r="D48" s="60"/>
    </row>
    <row r="49" spans="1:4" x14ac:dyDescent="0.3">
      <c r="A49" s="61" t="s">
        <v>31</v>
      </c>
      <c r="B49" s="62"/>
      <c r="C49" s="62"/>
      <c r="D49" s="63"/>
    </row>
    <row r="50" spans="1:4" x14ac:dyDescent="0.3">
      <c r="A50" s="1" t="s">
        <v>32</v>
      </c>
      <c r="B50" s="3">
        <v>0</v>
      </c>
      <c r="D50" s="1" t="s">
        <v>33</v>
      </c>
    </row>
    <row r="51" spans="1:4" x14ac:dyDescent="0.3">
      <c r="A51" s="1" t="s">
        <v>34</v>
      </c>
      <c r="B51" s="3">
        <v>500</v>
      </c>
      <c r="D51" s="1" t="s">
        <v>52</v>
      </c>
    </row>
    <row r="52" spans="1:4" x14ac:dyDescent="0.3">
      <c r="A52" s="22" t="s">
        <v>48</v>
      </c>
      <c r="B52" s="3">
        <v>500</v>
      </c>
      <c r="D52" s="1" t="s">
        <v>52</v>
      </c>
    </row>
    <row r="53" spans="1:4" x14ac:dyDescent="0.3">
      <c r="A53" s="64" t="s">
        <v>35</v>
      </c>
      <c r="B53" s="65">
        <f>SUM(B50:B52)</f>
        <v>1000</v>
      </c>
      <c r="C53" s="65">
        <f>SUM(C50:C51)</f>
        <v>0</v>
      </c>
      <c r="D53" s="66"/>
    </row>
    <row r="54" spans="1:4" s="22" customFormat="1" x14ac:dyDescent="0.3">
      <c r="A54" s="58"/>
      <c r="B54" s="59"/>
      <c r="C54" s="59"/>
      <c r="D54" s="60"/>
    </row>
    <row r="55" spans="1:4" x14ac:dyDescent="0.3">
      <c r="A55" s="67" t="s">
        <v>8</v>
      </c>
      <c r="B55" s="68"/>
      <c r="C55" s="68"/>
      <c r="D55" s="69"/>
    </row>
    <row r="56" spans="1:4" x14ac:dyDescent="0.3">
      <c r="A56" s="1" t="s">
        <v>32</v>
      </c>
      <c r="B56" s="3">
        <v>0</v>
      </c>
      <c r="D56" s="1" t="s">
        <v>33</v>
      </c>
    </row>
    <row r="57" spans="1:4" x14ac:dyDescent="0.3">
      <c r="A57" s="1" t="s">
        <v>34</v>
      </c>
      <c r="B57" s="3">
        <v>2000</v>
      </c>
      <c r="D57" s="1" t="s">
        <v>9</v>
      </c>
    </row>
    <row r="58" spans="1:4" x14ac:dyDescent="0.3">
      <c r="A58" s="22" t="s">
        <v>48</v>
      </c>
      <c r="B58" s="3">
        <v>2000</v>
      </c>
      <c r="D58" s="1" t="s">
        <v>9</v>
      </c>
    </row>
    <row r="59" spans="1:4" x14ac:dyDescent="0.3">
      <c r="A59" s="70" t="s">
        <v>10</v>
      </c>
      <c r="B59" s="71">
        <f>SUM(B56:B58)</f>
        <v>4000</v>
      </c>
      <c r="C59" s="71">
        <f>SUM(C56:C57)</f>
        <v>0</v>
      </c>
      <c r="D59" s="72"/>
    </row>
    <row r="60" spans="1:4" s="22" customFormat="1" x14ac:dyDescent="0.3">
      <c r="A60" s="58"/>
      <c r="B60" s="59"/>
      <c r="C60" s="59"/>
      <c r="D60" s="60"/>
    </row>
    <row r="61" spans="1:4" x14ac:dyDescent="0.3">
      <c r="A61" s="81" t="s">
        <v>6</v>
      </c>
      <c r="B61" s="82"/>
      <c r="C61" s="82"/>
      <c r="D61" s="83"/>
    </row>
    <row r="62" spans="1:4" x14ac:dyDescent="0.3">
      <c r="A62" s="1" t="s">
        <v>32</v>
      </c>
      <c r="B62" s="3">
        <v>0</v>
      </c>
      <c r="D62" s="1" t="s">
        <v>33</v>
      </c>
    </row>
    <row r="63" spans="1:4" x14ac:dyDescent="0.3">
      <c r="A63" s="1" t="s">
        <v>34</v>
      </c>
      <c r="B63" s="3">
        <v>1000</v>
      </c>
      <c r="D63" s="1" t="s">
        <v>9</v>
      </c>
    </row>
    <row r="64" spans="1:4" x14ac:dyDescent="0.3">
      <c r="A64" s="22" t="s">
        <v>48</v>
      </c>
      <c r="B64" s="3">
        <v>1000</v>
      </c>
      <c r="D64" s="1" t="s">
        <v>9</v>
      </c>
    </row>
    <row r="65" spans="1:4" s="80" customFormat="1" x14ac:dyDescent="0.3">
      <c r="A65" s="77" t="s">
        <v>7</v>
      </c>
      <c r="B65" s="78">
        <f>SUM(B62:B64)</f>
        <v>2000</v>
      </c>
      <c r="C65" s="78">
        <f>SUM(C62:C63)</f>
        <v>0</v>
      </c>
      <c r="D65" s="79"/>
    </row>
    <row r="66" spans="1:4" ht="17.25" thickBot="1" x14ac:dyDescent="0.35"/>
    <row r="67" spans="1:4" ht="18" thickTop="1" thickBot="1" x14ac:dyDescent="0.35">
      <c r="A67" s="19" t="s">
        <v>98</v>
      </c>
      <c r="B67" s="20">
        <f>SUM(B11+B16,B24,B32,B39,B47,B53,B59,B65)</f>
        <v>18676.419999999998</v>
      </c>
      <c r="C67" s="20">
        <f>SUM(C24,C32,C47)</f>
        <v>0</v>
      </c>
      <c r="D67" s="19"/>
    </row>
    <row r="68" spans="1:4" ht="18" thickTop="1" thickBot="1" x14ac:dyDescent="0.35"/>
    <row r="69" spans="1:4" ht="18" thickTop="1" thickBot="1" x14ac:dyDescent="0.35">
      <c r="A69" s="75" t="s">
        <v>15</v>
      </c>
      <c r="B69" s="76">
        <v>3150</v>
      </c>
      <c r="C69" s="76"/>
      <c r="D69" s="75"/>
    </row>
    <row r="70" spans="1:4" ht="18" thickTop="1" thickBot="1" x14ac:dyDescent="0.35">
      <c r="A70" s="2"/>
      <c r="B70" s="6"/>
      <c r="C70" s="6"/>
      <c r="D70" s="2"/>
    </row>
    <row r="71" spans="1:4" ht="18" thickTop="1" thickBot="1" x14ac:dyDescent="0.35">
      <c r="A71" s="73" t="s">
        <v>14</v>
      </c>
      <c r="B71" s="74">
        <f>B67-B69</f>
        <v>15526.419999999998</v>
      </c>
      <c r="C71" s="74"/>
      <c r="D71" s="73"/>
    </row>
    <row r="72" spans="1:4" ht="17.25" thickTop="1" x14ac:dyDescent="0.3"/>
  </sheetData>
  <phoneticPr fontId="4" type="noConversion"/>
  <pageMargins left="0.7" right="0.7" top="0.75" bottom="0.75" header="0.3" footer="0.3"/>
  <pageSetup paperSize="9" orientation="portrait" horizontalDpi="360" verticalDpi="36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2:G26"/>
  <sheetViews>
    <sheetView workbookViewId="0">
      <selection activeCell="F28" sqref="F28"/>
    </sheetView>
  </sheetViews>
  <sheetFormatPr defaultColWidth="8.85546875" defaultRowHeight="16.5" x14ac:dyDescent="0.3"/>
  <cols>
    <col min="1" max="1" width="53.42578125" style="1" bestFit="1" customWidth="1"/>
    <col min="2" max="2" width="8.85546875" style="1"/>
    <col min="3" max="3" width="16.42578125" style="1" customWidth="1"/>
    <col min="4" max="4" width="40.85546875" style="1" customWidth="1"/>
    <col min="5" max="5" width="8.85546875" style="1"/>
    <col min="6" max="6" width="14.140625" style="1" customWidth="1"/>
    <col min="7" max="7" width="12.28515625" style="1" customWidth="1"/>
    <col min="8" max="16384" width="8.85546875" style="1"/>
  </cols>
  <sheetData>
    <row r="2" spans="1:7" x14ac:dyDescent="0.3">
      <c r="A2" s="2" t="s">
        <v>73</v>
      </c>
      <c r="D2" s="1" t="s">
        <v>62</v>
      </c>
      <c r="F2" s="1" t="s">
        <v>93</v>
      </c>
      <c r="G2" s="1" t="s">
        <v>94</v>
      </c>
    </row>
    <row r="3" spans="1:7" x14ac:dyDescent="0.3">
      <c r="A3" s="1" t="s">
        <v>74</v>
      </c>
      <c r="B3" s="1">
        <v>3</v>
      </c>
      <c r="D3" s="1" t="s">
        <v>89</v>
      </c>
      <c r="E3" s="1">
        <f>SUM(B4,B6,B9,B16)</f>
        <v>7</v>
      </c>
      <c r="F3" s="21">
        <v>250</v>
      </c>
      <c r="G3" s="21">
        <f>E3*F3</f>
        <v>1750</v>
      </c>
    </row>
    <row r="4" spans="1:7" x14ac:dyDescent="0.3">
      <c r="A4" s="1" t="s">
        <v>75</v>
      </c>
      <c r="B4" s="1">
        <v>2</v>
      </c>
      <c r="D4" s="1" t="s">
        <v>91</v>
      </c>
      <c r="E4" s="1">
        <f>SUM(B3,B5,B7,B8,B10,B11,B12,B13,B14,B15)</f>
        <v>10</v>
      </c>
      <c r="F4" s="21">
        <v>250</v>
      </c>
      <c r="G4" s="21">
        <f t="shared" ref="G4:G6" si="0">E4*F4</f>
        <v>2500</v>
      </c>
    </row>
    <row r="5" spans="1:7" x14ac:dyDescent="0.3">
      <c r="A5" s="1" t="s">
        <v>79</v>
      </c>
      <c r="B5" s="1">
        <v>1</v>
      </c>
      <c r="D5" s="1" t="s">
        <v>92</v>
      </c>
      <c r="E5" s="1">
        <f>SUM(B17)</f>
        <v>2</v>
      </c>
      <c r="F5" s="21">
        <v>250</v>
      </c>
      <c r="G5" s="21">
        <f t="shared" si="0"/>
        <v>500</v>
      </c>
    </row>
    <row r="6" spans="1:7" x14ac:dyDescent="0.3">
      <c r="A6" s="1" t="s">
        <v>76</v>
      </c>
      <c r="B6" s="1">
        <v>2</v>
      </c>
      <c r="E6" s="1">
        <f>SUM(E3:E5)</f>
        <v>19</v>
      </c>
      <c r="F6" s="21">
        <v>250</v>
      </c>
      <c r="G6" s="21">
        <f t="shared" si="0"/>
        <v>4750</v>
      </c>
    </row>
    <row r="7" spans="1:7" x14ac:dyDescent="0.3">
      <c r="A7" s="1" t="s">
        <v>78</v>
      </c>
      <c r="B7" s="1">
        <v>1</v>
      </c>
    </row>
    <row r="8" spans="1:7" x14ac:dyDescent="0.3">
      <c r="A8" s="1" t="s">
        <v>77</v>
      </c>
      <c r="B8" s="1">
        <v>1</v>
      </c>
      <c r="D8" s="1" t="s">
        <v>61</v>
      </c>
      <c r="F8" s="1" t="s">
        <v>93</v>
      </c>
      <c r="G8" s="1" t="s">
        <v>94</v>
      </c>
    </row>
    <row r="9" spans="1:7" x14ac:dyDescent="0.3">
      <c r="A9" s="1" t="s">
        <v>80</v>
      </c>
      <c r="B9" s="1">
        <v>1</v>
      </c>
      <c r="D9" s="1" t="s">
        <v>89</v>
      </c>
      <c r="E9" s="1">
        <f>E3</f>
        <v>7</v>
      </c>
      <c r="F9" s="21">
        <v>250</v>
      </c>
      <c r="G9" s="21">
        <f>E9*F9</f>
        <v>1750</v>
      </c>
    </row>
    <row r="10" spans="1:7" x14ac:dyDescent="0.3">
      <c r="A10" s="1" t="s">
        <v>81</v>
      </c>
      <c r="B10" s="1">
        <v>1</v>
      </c>
      <c r="D10" s="1" t="s">
        <v>91</v>
      </c>
      <c r="E10" s="1">
        <f>E4-B3</f>
        <v>7</v>
      </c>
      <c r="F10" s="21">
        <v>250</v>
      </c>
      <c r="G10" s="21">
        <f t="shared" ref="G10:G12" si="1">E10*F10</f>
        <v>1750</v>
      </c>
    </row>
    <row r="11" spans="1:7" x14ac:dyDescent="0.3">
      <c r="A11" s="1" t="s">
        <v>83</v>
      </c>
      <c r="B11" s="1">
        <v>0.5</v>
      </c>
      <c r="D11" s="1" t="s">
        <v>92</v>
      </c>
      <c r="E11" s="1">
        <f>E5</f>
        <v>2</v>
      </c>
      <c r="F11" s="21">
        <v>250</v>
      </c>
      <c r="G11" s="21">
        <f t="shared" si="1"/>
        <v>500</v>
      </c>
    </row>
    <row r="12" spans="1:7" x14ac:dyDescent="0.3">
      <c r="A12" s="1" t="s">
        <v>82</v>
      </c>
      <c r="B12" s="1">
        <v>0.5</v>
      </c>
      <c r="E12" s="1">
        <f>SUM(E9:E11)</f>
        <v>16</v>
      </c>
      <c r="F12" s="21">
        <v>250</v>
      </c>
      <c r="G12" s="21">
        <f t="shared" si="1"/>
        <v>4000</v>
      </c>
    </row>
    <row r="13" spans="1:7" x14ac:dyDescent="0.3">
      <c r="A13" s="1" t="s">
        <v>84</v>
      </c>
      <c r="B13" s="1">
        <v>0.5</v>
      </c>
    </row>
    <row r="14" spans="1:7" x14ac:dyDescent="0.3">
      <c r="A14" s="1" t="s">
        <v>85</v>
      </c>
      <c r="B14" s="1">
        <v>0.5</v>
      </c>
    </row>
    <row r="15" spans="1:7" x14ac:dyDescent="0.3">
      <c r="A15" s="1" t="s">
        <v>86</v>
      </c>
      <c r="B15" s="1">
        <v>1</v>
      </c>
    </row>
    <row r="16" spans="1:7" x14ac:dyDescent="0.3">
      <c r="A16" s="1" t="s">
        <v>87</v>
      </c>
      <c r="B16" s="1">
        <v>2</v>
      </c>
    </row>
    <row r="17" spans="1:7" x14ac:dyDescent="0.3">
      <c r="A17" s="1" t="s">
        <v>90</v>
      </c>
      <c r="B17" s="1">
        <v>2</v>
      </c>
    </row>
    <row r="18" spans="1:7" x14ac:dyDescent="0.3">
      <c r="A18" s="1" t="s">
        <v>88</v>
      </c>
      <c r="B18" s="1">
        <f>SUM(B3:B17)</f>
        <v>19</v>
      </c>
    </row>
    <row r="19" spans="1:7" x14ac:dyDescent="0.3">
      <c r="B19" s="21"/>
    </row>
    <row r="20" spans="1:7" x14ac:dyDescent="0.3">
      <c r="D20" s="2" t="s">
        <v>99</v>
      </c>
    </row>
    <row r="21" spans="1:7" x14ac:dyDescent="0.3">
      <c r="D21" s="1" t="s">
        <v>100</v>
      </c>
      <c r="E21" s="1">
        <f>14*3</f>
        <v>42</v>
      </c>
      <c r="F21" s="21">
        <v>10</v>
      </c>
      <c r="G21" s="21">
        <f>E21*F21</f>
        <v>420</v>
      </c>
    </row>
    <row r="22" spans="1:7" x14ac:dyDescent="0.3">
      <c r="D22" s="1" t="s">
        <v>101</v>
      </c>
      <c r="E22" s="1">
        <v>20</v>
      </c>
      <c r="F22" s="21">
        <v>15</v>
      </c>
      <c r="G22" s="21">
        <f>E22*F22</f>
        <v>300</v>
      </c>
    </row>
    <row r="23" spans="1:7" x14ac:dyDescent="0.3">
      <c r="G23" s="21">
        <f>SUM(G21:G22)</f>
        <v>720</v>
      </c>
    </row>
    <row r="26" spans="1:7" x14ac:dyDescent="0.3">
      <c r="A26" s="1">
        <f>250*1.5</f>
        <v>375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CC178B7-CBDA-4421-8915-40AB1403F98A}"/>
</file>

<file path=customXml/itemProps2.xml><?xml version="1.0" encoding="utf-8"?>
<ds:datastoreItem xmlns:ds="http://schemas.openxmlformats.org/officeDocument/2006/customXml" ds:itemID="{B92F925F-BD60-4072-BA58-3D0AC8E3CAA3}"/>
</file>

<file path=customXml/itemProps3.xml><?xml version="1.0" encoding="utf-8"?>
<ds:datastoreItem xmlns:ds="http://schemas.openxmlformats.org/officeDocument/2006/customXml" ds:itemID="{9DB62DF6-E8F0-4918-8417-D963AD342B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Unwin Elinor</cp:lastModifiedBy>
  <dcterms:created xsi:type="dcterms:W3CDTF">2016-12-16T15:27:12Z</dcterms:created>
  <dcterms:modified xsi:type="dcterms:W3CDTF">2017-02-13T16:24:07Z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