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dmin\Programming\City of Culture 2017\ALL PROJECTS\Budgets\"/>
    </mc:Choice>
  </mc:AlternateContent>
  <bookViews>
    <workbookView xWindow="0" yWindow="0" windowWidth="28800" windowHeight="12210"/>
  </bookViews>
  <sheets>
    <sheet name="Summary City of Culture" sheetId="1" r:id="rId1"/>
    <sheet name="Engagement Programme" sheetId="2" r:id="rId2"/>
  </sheets>
  <externalReferences>
    <externalReference r:id="rId3"/>
  </externalReferences>
  <definedNames>
    <definedName name="_xlnm.Print_Area" localSheetId="0">'Summary City of Culture'!$A$1:$V$56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2" l="1"/>
  <c r="F78" i="2" s="1"/>
  <c r="F84" i="2" s="1"/>
  <c r="F71" i="2"/>
  <c r="E70" i="2"/>
  <c r="E59" i="2"/>
  <c r="E58" i="2"/>
  <c r="E57" i="2"/>
  <c r="E60" i="2" s="1"/>
  <c r="E53" i="2"/>
  <c r="E52" i="2"/>
  <c r="E51" i="2"/>
  <c r="E50" i="2"/>
  <c r="E49" i="2"/>
  <c r="E48" i="2"/>
  <c r="E47" i="2"/>
  <c r="E46" i="2"/>
  <c r="E44" i="2"/>
  <c r="E54" i="2" s="1"/>
  <c r="E38" i="2"/>
  <c r="G38" i="2" s="1"/>
  <c r="E37" i="2"/>
  <c r="E40" i="2" s="1"/>
  <c r="E32" i="2"/>
  <c r="G32" i="2" s="1"/>
  <c r="E31" i="2"/>
  <c r="G31" i="2" s="1"/>
  <c r="E30" i="2"/>
  <c r="G30" i="2" s="1"/>
  <c r="D22" i="2"/>
  <c r="D15" i="2"/>
  <c r="D14" i="2"/>
  <c r="D12" i="2"/>
  <c r="D19" i="2" s="1"/>
  <c r="D23" i="2" s="1"/>
  <c r="F8" i="2" s="1"/>
  <c r="F83" i="2" s="1"/>
  <c r="C55" i="1"/>
  <c r="C48" i="1"/>
  <c r="C45" i="1"/>
  <c r="C43" i="1"/>
  <c r="C42" i="1"/>
  <c r="C41" i="1"/>
  <c r="C40" i="1"/>
  <c r="L37" i="1"/>
  <c r="K37" i="1"/>
  <c r="J37" i="1"/>
  <c r="I37" i="1"/>
  <c r="H37" i="1"/>
  <c r="G37" i="1"/>
  <c r="F37" i="1"/>
  <c r="E37" i="1"/>
  <c r="C37" i="1" s="1"/>
  <c r="D37" i="1"/>
  <c r="L30" i="1"/>
  <c r="K30" i="1"/>
  <c r="J30" i="1"/>
  <c r="I30" i="1"/>
  <c r="H30" i="1"/>
  <c r="G30" i="1"/>
  <c r="F30" i="1"/>
  <c r="E30" i="1"/>
  <c r="C30" i="1" s="1"/>
  <c r="D30" i="1"/>
  <c r="L29" i="1"/>
  <c r="K29" i="1"/>
  <c r="J29" i="1"/>
  <c r="I29" i="1"/>
  <c r="H29" i="1"/>
  <c r="G29" i="1"/>
  <c r="C29" i="1" s="1"/>
  <c r="F29" i="1"/>
  <c r="E29" i="1"/>
  <c r="D29" i="1"/>
  <c r="K28" i="1"/>
  <c r="J28" i="1"/>
  <c r="I28" i="1"/>
  <c r="H28" i="1"/>
  <c r="G28" i="1"/>
  <c r="F28" i="1"/>
  <c r="E28" i="1"/>
  <c r="D28" i="1"/>
  <c r="C28" i="1" s="1"/>
  <c r="L27" i="1"/>
  <c r="K27" i="1"/>
  <c r="J27" i="1"/>
  <c r="I27" i="1"/>
  <c r="H27" i="1"/>
  <c r="F27" i="1"/>
  <c r="E27" i="1"/>
  <c r="C27" i="1" s="1"/>
  <c r="D27" i="1"/>
  <c r="L26" i="1"/>
  <c r="L31" i="1" s="1"/>
  <c r="L33" i="1" s="1"/>
  <c r="K26" i="1"/>
  <c r="K31" i="1" s="1"/>
  <c r="J26" i="1"/>
  <c r="J31" i="1" s="1"/>
  <c r="I26" i="1"/>
  <c r="I31" i="1" s="1"/>
  <c r="H26" i="1"/>
  <c r="H31" i="1" s="1"/>
  <c r="G26" i="1"/>
  <c r="G31" i="1" s="1"/>
  <c r="F26" i="1"/>
  <c r="F31" i="1" s="1"/>
  <c r="E26" i="1"/>
  <c r="E31" i="1" s="1"/>
  <c r="D26" i="1"/>
  <c r="D31" i="1" s="1"/>
  <c r="C26" i="1"/>
  <c r="K22" i="1"/>
  <c r="D22" i="1"/>
  <c r="C22" i="1"/>
  <c r="K21" i="1"/>
  <c r="J21" i="1"/>
  <c r="I21" i="1"/>
  <c r="H21" i="1"/>
  <c r="H23" i="1" s="1"/>
  <c r="H33" i="1" s="1"/>
  <c r="G21" i="1"/>
  <c r="F21" i="1"/>
  <c r="E21" i="1"/>
  <c r="D21" i="1"/>
  <c r="C21" i="1" s="1"/>
  <c r="K20" i="1"/>
  <c r="J20" i="1"/>
  <c r="I20" i="1"/>
  <c r="I23" i="1" s="1"/>
  <c r="I33" i="1" s="1"/>
  <c r="H20" i="1"/>
  <c r="G20" i="1"/>
  <c r="F20" i="1"/>
  <c r="E20" i="1"/>
  <c r="C20" i="1" s="1"/>
  <c r="D20" i="1"/>
  <c r="K19" i="1"/>
  <c r="K23" i="1" s="1"/>
  <c r="K33" i="1" s="1"/>
  <c r="J19" i="1"/>
  <c r="J23" i="1" s="1"/>
  <c r="J33" i="1" s="1"/>
  <c r="I19" i="1"/>
  <c r="H19" i="1"/>
  <c r="G19" i="1"/>
  <c r="G23" i="1" s="1"/>
  <c r="G33" i="1" s="1"/>
  <c r="F19" i="1"/>
  <c r="F23" i="1" s="1"/>
  <c r="F33" i="1" s="1"/>
  <c r="E19" i="1"/>
  <c r="D19" i="1"/>
  <c r="L16" i="1"/>
  <c r="J16" i="1"/>
  <c r="H16" i="1"/>
  <c r="F16" i="1"/>
  <c r="D16" i="1"/>
  <c r="J15" i="1"/>
  <c r="J35" i="1" s="1"/>
  <c r="F15" i="1"/>
  <c r="F35" i="1" s="1"/>
  <c r="E14" i="1"/>
  <c r="C14" i="1"/>
  <c r="J13" i="1"/>
  <c r="H13" i="1"/>
  <c r="E13" i="1"/>
  <c r="D13" i="1"/>
  <c r="C13" i="1" s="1"/>
  <c r="L12" i="1"/>
  <c r="L15" i="1" s="1"/>
  <c r="L35" i="1" s="1"/>
  <c r="K12" i="1"/>
  <c r="K16" i="1" s="1"/>
  <c r="J12" i="1"/>
  <c r="I12" i="1"/>
  <c r="I15" i="1" s="1"/>
  <c r="I35" i="1" s="1"/>
  <c r="H12" i="1"/>
  <c r="H15" i="1" s="1"/>
  <c r="H35" i="1" s="1"/>
  <c r="G12" i="1"/>
  <c r="G16" i="1" s="1"/>
  <c r="F12" i="1"/>
  <c r="E12" i="1"/>
  <c r="E15" i="1" s="1"/>
  <c r="D12" i="1"/>
  <c r="D15" i="1" s="1"/>
  <c r="L10" i="1"/>
  <c r="H10" i="1"/>
  <c r="L9" i="1"/>
  <c r="K9" i="1"/>
  <c r="J9" i="1"/>
  <c r="I9" i="1"/>
  <c r="H9" i="1"/>
  <c r="G9" i="1"/>
  <c r="C9" i="1" s="1"/>
  <c r="F9" i="1"/>
  <c r="E9" i="1"/>
  <c r="D9" i="1"/>
  <c r="L8" i="1"/>
  <c r="K8" i="1"/>
  <c r="K10" i="1" s="1"/>
  <c r="J8" i="1"/>
  <c r="J10" i="1" s="1"/>
  <c r="I8" i="1"/>
  <c r="I10" i="1" s="1"/>
  <c r="H8" i="1"/>
  <c r="G8" i="1"/>
  <c r="G10" i="1" s="1"/>
  <c r="F8" i="1"/>
  <c r="F10" i="1" s="1"/>
  <c r="E8" i="1"/>
  <c r="C8" i="1" s="1"/>
  <c r="C10" i="1" s="1"/>
  <c r="D8" i="1"/>
  <c r="D10" i="1" s="1"/>
  <c r="L7" i="1"/>
  <c r="K7" i="1"/>
  <c r="J7" i="1"/>
  <c r="I7" i="1"/>
  <c r="H7" i="1"/>
  <c r="G7" i="1"/>
  <c r="F7" i="1"/>
  <c r="E7" i="1"/>
  <c r="D7" i="1"/>
  <c r="C7" i="1"/>
  <c r="G34" i="2" l="1"/>
  <c r="E34" i="2"/>
  <c r="E41" i="2" s="1"/>
  <c r="G37" i="2"/>
  <c r="G40" i="2" s="1"/>
  <c r="H64" i="2" s="1"/>
  <c r="C31" i="1"/>
  <c r="E35" i="1"/>
  <c r="G15" i="1"/>
  <c r="G35" i="1" s="1"/>
  <c r="K15" i="1"/>
  <c r="K35" i="1" s="1"/>
  <c r="E16" i="1"/>
  <c r="I16" i="1"/>
  <c r="C19" i="1"/>
  <c r="E23" i="1"/>
  <c r="E33" i="1" s="1"/>
  <c r="E10" i="1"/>
  <c r="C12" i="1"/>
  <c r="D23" i="1"/>
  <c r="H63" i="2" l="1"/>
  <c r="H65" i="2" s="1"/>
  <c r="F82" i="2" s="1"/>
  <c r="F85" i="2" s="1"/>
  <c r="G41" i="2"/>
  <c r="C16" i="1"/>
  <c r="C15" i="1"/>
  <c r="D33" i="1"/>
  <c r="C23" i="1"/>
  <c r="C33" i="1" l="1"/>
  <c r="D35" i="1"/>
  <c r="C35" i="1" s="1"/>
  <c r="C39" i="1" s="1"/>
  <c r="C46" i="1" l="1"/>
  <c r="C49" i="1" s="1"/>
  <c r="C53" i="1" s="1"/>
  <c r="C56" i="1" s="1"/>
</calcChain>
</file>

<file path=xl/comments1.xml><?xml version="1.0" encoding="utf-8"?>
<comments xmlns="http://schemas.openxmlformats.org/spreadsheetml/2006/main">
  <authors>
    <author>Janthi Mills-Ward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</rPr>
          <t>Janthi Mills-Ward:</t>
        </r>
        <r>
          <rPr>
            <sz val="9"/>
            <color indexed="81"/>
            <rFont val="Tahoma"/>
            <family val="2"/>
          </rPr>
          <t xml:space="preserve">
Further Cont in RSC only lessed from this figure</t>
        </r>
      </text>
    </comment>
  </commentList>
</comments>
</file>

<file path=xl/comments2.xml><?xml version="1.0" encoding="utf-8"?>
<comments xmlns="http://schemas.openxmlformats.org/spreadsheetml/2006/main">
  <authors>
    <author>Jill Adamson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Jill Adamson:</t>
        </r>
        <r>
          <rPr>
            <sz val="9"/>
            <color indexed="81"/>
            <rFont val="Tahoma"/>
            <family val="2"/>
          </rPr>
          <t xml:space="preserve">
3 shows 50 poeople</t>
        </r>
      </text>
    </comment>
  </commentList>
</comments>
</file>

<file path=xl/sharedStrings.xml><?xml version="1.0" encoding="utf-8"?>
<sst xmlns="http://schemas.openxmlformats.org/spreadsheetml/2006/main" count="154" uniqueCount="130">
  <si>
    <t>2017 Consolidated Budget</t>
  </si>
  <si>
    <t>RSC Build</t>
  </si>
  <si>
    <t>NB Build</t>
    <phoneticPr fontId="0" type="noConversion"/>
  </si>
  <si>
    <t>HT Build</t>
    <phoneticPr fontId="0" type="noConversion"/>
  </si>
  <si>
    <t>HT Build</t>
  </si>
  <si>
    <t>HT Remount</t>
  </si>
  <si>
    <t>?Sheff/HT Build?</t>
  </si>
  <si>
    <t>HT2</t>
  </si>
  <si>
    <t>HT1</t>
  </si>
  <si>
    <t>HT4</t>
  </si>
  <si>
    <t>HT5</t>
  </si>
  <si>
    <t>HT7</t>
    <phoneticPr fontId="0" type="noConversion"/>
  </si>
  <si>
    <t>HT6</t>
  </si>
  <si>
    <t>HT3</t>
  </si>
  <si>
    <t>HT8</t>
  </si>
  <si>
    <t>Notes</t>
  </si>
  <si>
    <t>Total</t>
  </si>
  <si>
    <t>The Hypocrite</t>
  </si>
  <si>
    <t>Richard 111</t>
  </si>
  <si>
    <t>Clown Club</t>
  </si>
  <si>
    <t>Our Mutual Friend</t>
  </si>
  <si>
    <t>Market Theatre</t>
  </si>
  <si>
    <t>Mighty Atoms</t>
  </si>
  <si>
    <t>Tractors</t>
  </si>
  <si>
    <t>Christmas Carol</t>
  </si>
  <si>
    <t>RSC Additional Week</t>
    <phoneticPr fontId="0" type="noConversion"/>
  </si>
  <si>
    <t>Max Aud</t>
  </si>
  <si>
    <t>Est Aud</t>
  </si>
  <si>
    <t># perfs</t>
  </si>
  <si>
    <t>Seating capacity</t>
  </si>
  <si>
    <t>INCOME</t>
  </si>
  <si>
    <t>Estimated BO</t>
  </si>
  <si>
    <t>Co-pro income</t>
  </si>
  <si>
    <t>Royalty/Split '+/-</t>
  </si>
  <si>
    <t>Cash capacity</t>
  </si>
  <si>
    <t>EXPENDITURE</t>
  </si>
  <si>
    <t>Pre-production</t>
  </si>
  <si>
    <t>Actors &amp; SM's and Musos</t>
  </si>
  <si>
    <t>Creatives</t>
  </si>
  <si>
    <t>Physical production</t>
  </si>
  <si>
    <t>Other</t>
  </si>
  <si>
    <t>Running</t>
  </si>
  <si>
    <t>Actors &amp; SM's</t>
  </si>
  <si>
    <t>Show running</t>
  </si>
  <si>
    <t>Ancillary run costs</t>
  </si>
  <si>
    <t>Total Production costs</t>
  </si>
  <si>
    <t>Surplus / (Deficit)</t>
  </si>
  <si>
    <t>Theatre programme costs</t>
  </si>
  <si>
    <t>Staffing to Deliver</t>
  </si>
  <si>
    <t>NB management fee separate as agreed with MG and JMW</t>
  </si>
  <si>
    <t>Marketing spend</t>
  </si>
  <si>
    <t>2015/2016</t>
  </si>
  <si>
    <t>NYTN</t>
  </si>
  <si>
    <t>2016/2017</t>
  </si>
  <si>
    <t>Talent Dev - Grow</t>
  </si>
  <si>
    <t>2017/2018</t>
  </si>
  <si>
    <t>Eclipse - Revolution Mix</t>
  </si>
  <si>
    <t>2017/2018 Original Business Plan Budgeted Produced Profit</t>
  </si>
  <si>
    <t>Contingency  5% on shows</t>
  </si>
  <si>
    <r>
      <t xml:space="preserve">VC income target </t>
    </r>
    <r>
      <rPr>
        <sz val="11"/>
        <color indexed="8"/>
        <rFont val="Arial"/>
        <family val="2"/>
      </rPr>
      <t>less weeks than Business plan Budgeted Programme</t>
    </r>
  </si>
  <si>
    <t>Access Performances does not include equipment</t>
  </si>
  <si>
    <t xml:space="preserve">Total Costs </t>
  </si>
  <si>
    <t>CoC Income</t>
  </si>
  <si>
    <t>Ellerman</t>
  </si>
  <si>
    <t>Deficit/Surplus</t>
  </si>
  <si>
    <t>HT contribute 2017/2018 Original Business Plan Budgeted Produced Profit</t>
  </si>
  <si>
    <t>Engagement Programme</t>
  </si>
  <si>
    <t>Defiance</t>
  </si>
  <si>
    <t>Expenditure</t>
  </si>
  <si>
    <t>units</t>
  </si>
  <si>
    <t>cost</t>
  </si>
  <si>
    <t>total</t>
  </si>
  <si>
    <t>Director's Fee</t>
  </si>
  <si>
    <t>Directors Fee</t>
  </si>
  <si>
    <t>In kind</t>
  </si>
  <si>
    <t>Project Manager</t>
  </si>
  <si>
    <t>Musician/facilitator</t>
  </si>
  <si>
    <t>Designer</t>
  </si>
  <si>
    <t>Design Assistant/Wardrobe</t>
  </si>
  <si>
    <t>Stage manager</t>
  </si>
  <si>
    <t>ASM</t>
  </si>
  <si>
    <t>Sound</t>
  </si>
  <si>
    <t>Costume</t>
  </si>
  <si>
    <t>Room Hire</t>
  </si>
  <si>
    <t>Insurance/events notice</t>
  </si>
  <si>
    <t>set/props/dressing</t>
  </si>
  <si>
    <t>TOTAL</t>
  </si>
  <si>
    <t>Income</t>
  </si>
  <si>
    <t>PROJECT NEED</t>
  </si>
  <si>
    <t>days</t>
  </si>
  <si>
    <t>no of partners</t>
  </si>
  <si>
    <t>Easter Week in each venue</t>
  </si>
  <si>
    <t>Director</t>
  </si>
  <si>
    <t>in kind</t>
  </si>
  <si>
    <t>Assistant</t>
  </si>
  <si>
    <t>Travel</t>
  </si>
  <si>
    <t>Accomodation</t>
  </si>
  <si>
    <t>Food</t>
  </si>
  <si>
    <t>Fees</t>
  </si>
  <si>
    <t>Exp less Inc</t>
  </si>
  <si>
    <t>August Week at HTT</t>
  </si>
  <si>
    <t>Assistant Directors</t>
  </si>
  <si>
    <t>IN KIND</t>
  </si>
  <si>
    <t>MD/Mvmt Director</t>
  </si>
  <si>
    <t>SM</t>
  </si>
  <si>
    <t>SM subsistence</t>
  </si>
  <si>
    <t>T-Shirts/Costume</t>
  </si>
  <si>
    <t>marketing</t>
  </si>
  <si>
    <t>Accommodation</t>
  </si>
  <si>
    <t>fees</t>
  </si>
  <si>
    <t>TOTAL Expenditure</t>
  </si>
  <si>
    <t>TOTAL INCOME</t>
  </si>
  <si>
    <t>TOTAL Project Need</t>
  </si>
  <si>
    <t>Grow</t>
  </si>
  <si>
    <t>Showcases:</t>
  </si>
  <si>
    <t>No Companies</t>
  </si>
  <si>
    <t>Product</t>
  </si>
  <si>
    <t>Commission</t>
  </si>
  <si>
    <t>Commission x 2</t>
  </si>
  <si>
    <t xml:space="preserve">Professional development </t>
  </si>
  <si>
    <t>no weeks</t>
  </si>
  <si>
    <t xml:space="preserve">fee </t>
  </si>
  <si>
    <t>no practs</t>
  </si>
  <si>
    <t>Visiting Foreign Artists</t>
  </si>
  <si>
    <t>GRAEAE</t>
  </si>
  <si>
    <t xml:space="preserve">Travel and Accomdation </t>
  </si>
  <si>
    <t>Totals Budgeted in NYTN</t>
  </si>
  <si>
    <t>Total Budgeted Across Productions</t>
  </si>
  <si>
    <t>Total Budgeted in Talent Development</t>
  </si>
  <si>
    <t>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</si>
</sst>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(* #,##0_);_(* \(#,##0\);_(* &quot;-&quot;_);_(@_)"/>
    <numFmt numFmtId="166" formatCode="_-[$£-809]* #,##0.00_-;\-[$£-809]* #,##0.00_-;_-[$£-809]* &quot;-&quot;??_-;_-@_-"/>
    <numFmt numFmtId="167" formatCode="_(* #,##0.00_);_(* \(#,##0.00\);_(* &quot;-&quot;??_);_(@_)"/>
    <numFmt numFmtId="168" formatCode="&quot;£&quot;#,##0_);[Red]\(&quot;£&quot;#,##0\)"/>
    <numFmt numFmtId="169" formatCode="&quot;£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2" borderId="1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6" fillId="2" borderId="1" xfId="0" applyFont="1" applyFill="1" applyBorder="1"/>
    <xf numFmtId="9" fontId="4" fillId="0" borderId="0" xfId="3" applyFont="1"/>
    <xf numFmtId="165" fontId="4" fillId="2" borderId="1" xfId="0" applyNumberFormat="1" applyFont="1" applyFill="1" applyBorder="1"/>
    <xf numFmtId="165" fontId="4" fillId="0" borderId="1" xfId="0" applyNumberFormat="1" applyFont="1" applyBorder="1"/>
    <xf numFmtId="166" fontId="0" fillId="0" borderId="0" xfId="0" applyNumberFormat="1"/>
    <xf numFmtId="1" fontId="4" fillId="0" borderId="0" xfId="0" applyNumberFormat="1" applyFont="1" applyFill="1"/>
    <xf numFmtId="164" fontId="0" fillId="0" borderId="0" xfId="0" applyNumberFormat="1"/>
    <xf numFmtId="0" fontId="4" fillId="0" borderId="2" xfId="0" applyFont="1" applyBorder="1"/>
    <xf numFmtId="165" fontId="4" fillId="2" borderId="3" xfId="0" applyNumberFormat="1" applyFont="1" applyFill="1" applyBorder="1" applyAlignment="1">
      <alignment horizontal="right"/>
    </xf>
    <xf numFmtId="165" fontId="4" fillId="0" borderId="3" xfId="0" applyNumberFormat="1" applyFont="1" applyBorder="1"/>
    <xf numFmtId="165" fontId="4" fillId="0" borderId="4" xfId="0" applyNumberFormat="1" applyFont="1" applyBorder="1"/>
    <xf numFmtId="0" fontId="4" fillId="0" borderId="3" xfId="0" applyFont="1" applyFill="1" applyBorder="1"/>
    <xf numFmtId="0" fontId="4" fillId="0" borderId="0" xfId="0" applyFont="1" applyFill="1" applyBorder="1"/>
    <xf numFmtId="9" fontId="4" fillId="2" borderId="1" xfId="0" applyNumberFormat="1" applyFont="1" applyFill="1" applyBorder="1"/>
    <xf numFmtId="9" fontId="4" fillId="2" borderId="5" xfId="0" applyNumberFormat="1" applyFont="1" applyFill="1" applyBorder="1"/>
    <xf numFmtId="9" fontId="4" fillId="3" borderId="0" xfId="0" applyNumberFormat="1" applyFont="1" applyFill="1" applyBorder="1"/>
    <xf numFmtId="9" fontId="4" fillId="0" borderId="0" xfId="0" applyNumberFormat="1" applyFont="1" applyFill="1" applyBorder="1"/>
    <xf numFmtId="0" fontId="6" fillId="0" borderId="0" xfId="0" applyFont="1"/>
    <xf numFmtId="165" fontId="4" fillId="0" borderId="5" xfId="0" applyNumberFormat="1" applyFont="1" applyBorder="1"/>
    <xf numFmtId="165" fontId="4" fillId="0" borderId="0" xfId="0" applyNumberFormat="1" applyFont="1" applyFill="1" applyBorder="1"/>
    <xf numFmtId="165" fontId="6" fillId="2" borderId="3" xfId="0" applyNumberFormat="1" applyFont="1" applyFill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165" fontId="6" fillId="0" borderId="3" xfId="0" applyNumberFormat="1" applyFont="1" applyFill="1" applyBorder="1"/>
    <xf numFmtId="0" fontId="7" fillId="0" borderId="0" xfId="0" applyFont="1"/>
    <xf numFmtId="0" fontId="4" fillId="0" borderId="0" xfId="0" applyFont="1" applyBorder="1"/>
    <xf numFmtId="3" fontId="4" fillId="0" borderId="1" xfId="0" applyNumberFormat="1" applyFont="1" applyBorder="1"/>
    <xf numFmtId="165" fontId="4" fillId="2" borderId="3" xfId="0" applyNumberFormat="1" applyFont="1" applyFill="1" applyBorder="1"/>
    <xf numFmtId="0" fontId="4" fillId="0" borderId="3" xfId="0" applyFont="1" applyBorder="1"/>
    <xf numFmtId="165" fontId="4" fillId="0" borderId="0" xfId="0" applyNumberFormat="1" applyFont="1"/>
    <xf numFmtId="0" fontId="7" fillId="0" borderId="0" xfId="0" applyFont="1" applyBorder="1"/>
    <xf numFmtId="1" fontId="4" fillId="0" borderId="0" xfId="0" applyNumberFormat="1" applyFont="1"/>
    <xf numFmtId="1" fontId="4" fillId="0" borderId="3" xfId="0" applyNumberFormat="1" applyFont="1" applyBorder="1"/>
    <xf numFmtId="165" fontId="6" fillId="2" borderId="1" xfId="0" applyNumberFormat="1" applyFont="1" applyFill="1" applyBorder="1"/>
    <xf numFmtId="165" fontId="6" fillId="0" borderId="1" xfId="0" applyNumberFormat="1" applyFont="1" applyBorder="1"/>
    <xf numFmtId="3" fontId="4" fillId="0" borderId="0" xfId="0" applyNumberFormat="1" applyFont="1"/>
    <xf numFmtId="3" fontId="6" fillId="0" borderId="0" xfId="0" applyNumberFormat="1" applyFont="1"/>
    <xf numFmtId="3" fontId="6" fillId="5" borderId="0" xfId="0" applyNumberFormat="1" applyFont="1" applyFill="1"/>
    <xf numFmtId="3" fontId="6" fillId="4" borderId="0" xfId="0" applyNumberFormat="1" applyFont="1" applyFill="1"/>
    <xf numFmtId="3" fontId="4" fillId="4" borderId="0" xfId="0" applyNumberFormat="1" applyFont="1" applyFill="1"/>
    <xf numFmtId="0" fontId="4" fillId="4" borderId="0" xfId="0" applyFont="1" applyFill="1"/>
    <xf numFmtId="0" fontId="6" fillId="4" borderId="0" xfId="0" applyNumberFormat="1" applyFont="1" applyFill="1"/>
    <xf numFmtId="3" fontId="6" fillId="6" borderId="0" xfId="0" applyNumberFormat="1" applyFont="1" applyFill="1"/>
    <xf numFmtId="3" fontId="6" fillId="7" borderId="0" xfId="0" applyNumberFormat="1" applyFont="1" applyFill="1"/>
    <xf numFmtId="0" fontId="6" fillId="0" borderId="0" xfId="0" applyNumberFormat="1" applyFont="1"/>
    <xf numFmtId="0" fontId="2" fillId="0" borderId="0" xfId="0" applyNumberFormat="1" applyFont="1"/>
    <xf numFmtId="0" fontId="8" fillId="0" borderId="0" xfId="0" applyFont="1"/>
    <xf numFmtId="3" fontId="8" fillId="0" borderId="0" xfId="0" applyNumberFormat="1" applyFont="1"/>
    <xf numFmtId="167" fontId="4" fillId="0" borderId="0" xfId="1" applyFont="1"/>
    <xf numFmtId="167" fontId="8" fillId="0" borderId="0" xfId="1" applyFont="1"/>
    <xf numFmtId="0" fontId="9" fillId="0" borderId="0" xfId="0" applyFont="1"/>
    <xf numFmtId="3" fontId="9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4" fillId="6" borderId="0" xfId="0" applyFont="1" applyFill="1"/>
    <xf numFmtId="0" fontId="0" fillId="0" borderId="0" xfId="0" applyFill="1"/>
    <xf numFmtId="164" fontId="6" fillId="0" borderId="0" xfId="2" applyFont="1" applyFill="1"/>
    <xf numFmtId="9" fontId="6" fillId="0" borderId="0" xfId="3" applyFont="1" applyFill="1"/>
    <xf numFmtId="9" fontId="6" fillId="0" borderId="0" xfId="3" applyFont="1"/>
    <xf numFmtId="0" fontId="6" fillId="0" borderId="0" xfId="0" applyFont="1" applyFill="1"/>
    <xf numFmtId="168" fontId="4" fillId="0" borderId="0" xfId="0" applyNumberFormat="1" applyFont="1"/>
    <xf numFmtId="164" fontId="12" fillId="5" borderId="0" xfId="2" applyFont="1" applyFill="1"/>
    <xf numFmtId="3" fontId="4" fillId="0" borderId="0" xfId="0" applyNumberFormat="1" applyFont="1" applyFill="1"/>
    <xf numFmtId="0" fontId="12" fillId="0" borderId="0" xfId="0" applyFont="1" applyFill="1"/>
    <xf numFmtId="1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/>
    <xf numFmtId="0" fontId="13" fillId="0" borderId="0" xfId="0" applyFont="1" applyFill="1"/>
    <xf numFmtId="0" fontId="12" fillId="3" borderId="0" xfId="0" applyFont="1" applyFill="1"/>
    <xf numFmtId="164" fontId="4" fillId="0" borderId="0" xfId="2" applyFont="1" applyFill="1"/>
    <xf numFmtId="164" fontId="6" fillId="0" borderId="0" xfId="2" applyFont="1"/>
    <xf numFmtId="0" fontId="4" fillId="8" borderId="0" xfId="0" applyFont="1" applyFill="1"/>
    <xf numFmtId="0" fontId="6" fillId="0" borderId="0" xfId="0" applyFont="1" applyAlignment="1">
      <alignment horizontal="right"/>
    </xf>
    <xf numFmtId="0" fontId="6" fillId="6" borderId="0" xfId="0" applyFont="1" applyFill="1"/>
    <xf numFmtId="169" fontId="6" fillId="6" borderId="0" xfId="0" applyNumberFormat="1" applyFont="1" applyFill="1"/>
    <xf numFmtId="169" fontId="6" fillId="0" borderId="0" xfId="0" applyNumberFormat="1" applyFont="1" applyFill="1"/>
    <xf numFmtId="169" fontId="0" fillId="0" borderId="0" xfId="0" applyNumberFormat="1" applyFill="1"/>
    <xf numFmtId="169" fontId="4" fillId="0" borderId="0" xfId="0" applyNumberFormat="1" applyFont="1"/>
    <xf numFmtId="9" fontId="4" fillId="6" borderId="0" xfId="3" applyFont="1" applyFill="1"/>
    <xf numFmtId="164" fontId="4" fillId="6" borderId="0" xfId="0" applyNumberFormat="1" applyFont="1" applyFill="1"/>
    <xf numFmtId="9" fontId="4" fillId="5" borderId="0" xfId="3" applyFont="1" applyFill="1"/>
    <xf numFmtId="164" fontId="4" fillId="5" borderId="0" xfId="2" applyFont="1" applyFill="1"/>
    <xf numFmtId="164" fontId="4" fillId="6" borderId="0" xfId="2" applyFont="1" applyFill="1"/>
    <xf numFmtId="9" fontId="4" fillId="4" borderId="0" xfId="3" applyFont="1" applyFill="1"/>
    <xf numFmtId="164" fontId="4" fillId="4" borderId="0" xfId="0" applyNumberFormat="1" applyFont="1" applyFill="1"/>
    <xf numFmtId="164" fontId="0" fillId="0" borderId="0" xfId="2" applyFont="1" applyFill="1"/>
    <xf numFmtId="43" fontId="0" fillId="0" borderId="0" xfId="0" applyNumberFormat="1" applyFill="1"/>
    <xf numFmtId="9" fontId="0" fillId="0" borderId="0" xfId="3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oC%20Budget%207%20June%20+%20NB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tive Risk Anylsis"/>
      <sheetName val="Headlines for Annual Budget"/>
      <sheetName val="Summary City of Culture"/>
      <sheetName val="Staffing to Deilver"/>
      <sheetName val="Engagement Programme"/>
      <sheetName val="The Hypocrite"/>
      <sheetName val="Richard 111"/>
      <sheetName val="Clown Club"/>
      <sheetName val="YT Show"/>
      <sheetName val="Market Theatre"/>
      <sheetName val="Tractors"/>
      <sheetName val="Revolution Mix"/>
      <sheetName val="Mighty Atoms"/>
      <sheetName val="Christmas Carol"/>
      <sheetName val="Ellerman"/>
      <sheetName val="Eclipse Rev Mix"/>
    </sheetNames>
    <sheetDataSet>
      <sheetData sheetId="0"/>
      <sheetData sheetId="1"/>
      <sheetData sheetId="2"/>
      <sheetData sheetId="3">
        <row r="16">
          <cell r="H16">
            <v>19102</v>
          </cell>
        </row>
        <row r="32">
          <cell r="H32">
            <v>59549.827847916669</v>
          </cell>
        </row>
        <row r="39">
          <cell r="E39">
            <v>10500</v>
          </cell>
        </row>
      </sheetData>
      <sheetData sheetId="4">
        <row r="71">
          <cell r="F71">
            <v>4000</v>
          </cell>
        </row>
        <row r="78">
          <cell r="F78">
            <v>7500</v>
          </cell>
        </row>
        <row r="82">
          <cell r="F82">
            <v>29415</v>
          </cell>
        </row>
      </sheetData>
      <sheetData sheetId="5">
        <row r="6">
          <cell r="C6">
            <v>26</v>
          </cell>
          <cell r="E6">
            <v>10296</v>
          </cell>
          <cell r="H6">
            <v>169026</v>
          </cell>
        </row>
        <row r="7">
          <cell r="N7">
            <v>5765.76</v>
          </cell>
          <cell r="P7">
            <v>0.56000000000000005</v>
          </cell>
          <cell r="Q7">
            <v>1201.2</v>
          </cell>
        </row>
        <row r="8">
          <cell r="P8">
            <v>0.51</v>
          </cell>
          <cell r="Q8">
            <v>18597.150000000001</v>
          </cell>
        </row>
        <row r="10">
          <cell r="Q10">
            <v>5</v>
          </cell>
          <cell r="S10">
            <v>2145</v>
          </cell>
          <cell r="T10">
            <v>36465</v>
          </cell>
        </row>
        <row r="17">
          <cell r="C17">
            <v>86203.26</v>
          </cell>
        </row>
        <row r="30">
          <cell r="E30">
            <v>13256.1</v>
          </cell>
          <cell r="F30">
            <v>13256.1</v>
          </cell>
          <cell r="G30">
            <v>13256.1</v>
          </cell>
          <cell r="H30">
            <v>13256.1</v>
          </cell>
          <cell r="I30">
            <v>13256.1</v>
          </cell>
          <cell r="J30">
            <v>13256.1</v>
          </cell>
          <cell r="K30">
            <v>13256.1</v>
          </cell>
          <cell r="L30">
            <v>12051</v>
          </cell>
          <cell r="M30">
            <v>12051</v>
          </cell>
          <cell r="N30">
            <v>12051</v>
          </cell>
          <cell r="Q30">
            <v>12051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5630.9101666666666</v>
          </cell>
          <cell r="K36">
            <v>5630.9101666666666</v>
          </cell>
          <cell r="L36">
            <v>4378.6104166666673</v>
          </cell>
          <cell r="M36">
            <v>4378.6104166666673</v>
          </cell>
          <cell r="N36">
            <v>4378.6104166666673</v>
          </cell>
          <cell r="Q36">
            <v>4378.6104166666673</v>
          </cell>
        </row>
        <row r="43">
          <cell r="E43">
            <v>2176.20975</v>
          </cell>
          <cell r="F43">
            <v>2176.20975</v>
          </cell>
          <cell r="G43">
            <v>2176.20975</v>
          </cell>
          <cell r="H43">
            <v>2176.20975</v>
          </cell>
          <cell r="I43">
            <v>2176.20975</v>
          </cell>
          <cell r="J43">
            <v>2176.20975</v>
          </cell>
          <cell r="K43">
            <v>2176.20975</v>
          </cell>
          <cell r="L43">
            <v>1978.3724999999999</v>
          </cell>
          <cell r="M43">
            <v>1978.3724999999999</v>
          </cell>
          <cell r="N43">
            <v>1978.3724999999999</v>
          </cell>
          <cell r="Q43">
            <v>1978.3724999999999</v>
          </cell>
        </row>
        <row r="54">
          <cell r="E54">
            <v>8532</v>
          </cell>
          <cell r="F54">
            <v>5832</v>
          </cell>
          <cell r="G54">
            <v>5832</v>
          </cell>
          <cell r="H54">
            <v>5832</v>
          </cell>
          <cell r="I54">
            <v>5832</v>
          </cell>
          <cell r="J54">
            <v>5832</v>
          </cell>
          <cell r="K54">
            <v>5832</v>
          </cell>
          <cell r="L54">
            <v>5832</v>
          </cell>
          <cell r="M54">
            <v>5832</v>
          </cell>
          <cell r="N54">
            <v>8532</v>
          </cell>
          <cell r="Q54">
            <v>5832</v>
          </cell>
        </row>
        <row r="74">
          <cell r="E74">
            <v>58460</v>
          </cell>
          <cell r="F74">
            <v>19060</v>
          </cell>
          <cell r="G74">
            <v>560</v>
          </cell>
          <cell r="H74">
            <v>560</v>
          </cell>
          <cell r="I74">
            <v>560</v>
          </cell>
          <cell r="J74">
            <v>12110</v>
          </cell>
          <cell r="K74">
            <v>15560</v>
          </cell>
          <cell r="L74">
            <v>5549</v>
          </cell>
          <cell r="M74">
            <v>549</v>
          </cell>
          <cell r="N74">
            <v>549</v>
          </cell>
          <cell r="Q74">
            <v>549</v>
          </cell>
        </row>
        <row r="92">
          <cell r="E92">
            <v>69000</v>
          </cell>
          <cell r="H92">
            <v>0</v>
          </cell>
          <cell r="I92">
            <v>0</v>
          </cell>
          <cell r="J92">
            <v>0</v>
          </cell>
          <cell r="L92">
            <v>2500</v>
          </cell>
          <cell r="M92">
            <v>0</v>
          </cell>
          <cell r="N92">
            <v>0</v>
          </cell>
        </row>
        <row r="93">
          <cell r="E93">
            <v>4830.0000000000009</v>
          </cell>
        </row>
        <row r="102">
          <cell r="L102">
            <v>28438</v>
          </cell>
          <cell r="M102">
            <v>250</v>
          </cell>
          <cell r="N102">
            <v>250</v>
          </cell>
          <cell r="Q102">
            <v>250</v>
          </cell>
        </row>
        <row r="107">
          <cell r="L107">
            <v>0</v>
          </cell>
          <cell r="M107">
            <v>21255.775780333337</v>
          </cell>
          <cell r="N107">
            <v>0</v>
          </cell>
          <cell r="Q107">
            <v>2510.6152500000003</v>
          </cell>
        </row>
        <row r="112">
          <cell r="J112">
            <v>274809.59086666675</v>
          </cell>
        </row>
      </sheetData>
      <sheetData sheetId="6">
        <row r="6">
          <cell r="C6">
            <v>24</v>
          </cell>
          <cell r="E6">
            <v>9009</v>
          </cell>
          <cell r="F6">
            <v>154440</v>
          </cell>
        </row>
        <row r="7">
          <cell r="M7">
            <v>5045.0400000000009</v>
          </cell>
        </row>
        <row r="8">
          <cell r="M8">
            <v>78764.399999999994</v>
          </cell>
        </row>
        <row r="16">
          <cell r="C16">
            <v>21250</v>
          </cell>
        </row>
        <row r="18">
          <cell r="C18">
            <v>18115.811999999998</v>
          </cell>
        </row>
        <row r="49">
          <cell r="E49">
            <v>14116.208333333334</v>
          </cell>
          <cell r="F49">
            <v>14116.208333333334</v>
          </cell>
          <cell r="G49">
            <v>14566.208333333334</v>
          </cell>
          <cell r="H49">
            <v>14566.208333333334</v>
          </cell>
          <cell r="I49">
            <v>14566.208333333334</v>
          </cell>
          <cell r="J49">
            <v>14566.208333333334</v>
          </cell>
          <cell r="K49">
            <v>14810.083333333334</v>
          </cell>
          <cell r="L49">
            <v>0</v>
          </cell>
        </row>
        <row r="66">
          <cell r="E66">
            <v>26000</v>
          </cell>
          <cell r="F66">
            <v>0</v>
          </cell>
          <cell r="G66">
            <v>500</v>
          </cell>
          <cell r="H66">
            <v>1000</v>
          </cell>
          <cell r="I66">
            <v>0</v>
          </cell>
          <cell r="L66">
            <v>0</v>
          </cell>
        </row>
        <row r="85">
          <cell r="E85">
            <v>32500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92">
          <cell r="I92">
            <v>10152.61904761905</v>
          </cell>
          <cell r="L92">
            <v>0</v>
          </cell>
        </row>
        <row r="97">
          <cell r="I97">
            <v>0</v>
          </cell>
          <cell r="L97">
            <v>0</v>
          </cell>
        </row>
      </sheetData>
      <sheetData sheetId="7">
        <row r="5">
          <cell r="D5">
            <v>21</v>
          </cell>
          <cell r="F5">
            <v>9009</v>
          </cell>
          <cell r="I5">
            <v>142213.5</v>
          </cell>
        </row>
        <row r="6">
          <cell r="N6">
            <v>5045.0400000000009</v>
          </cell>
        </row>
        <row r="7">
          <cell r="N7">
            <v>72528.884999999995</v>
          </cell>
        </row>
        <row r="32">
          <cell r="E32">
            <v>7179</v>
          </cell>
          <cell r="F32">
            <v>6189</v>
          </cell>
          <cell r="G32">
            <v>6189</v>
          </cell>
          <cell r="H32">
            <v>6189</v>
          </cell>
          <cell r="I32">
            <v>6189</v>
          </cell>
          <cell r="J32">
            <v>6189</v>
          </cell>
          <cell r="K32">
            <v>6189</v>
          </cell>
        </row>
        <row r="49">
          <cell r="E49">
            <v>32500</v>
          </cell>
          <cell r="F49">
            <v>0</v>
          </cell>
          <cell r="G49">
            <v>0</v>
          </cell>
          <cell r="H49">
            <v>0</v>
          </cell>
          <cell r="I49">
            <v>500</v>
          </cell>
        </row>
        <row r="67">
          <cell r="E67">
            <v>17200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74">
          <cell r="I74">
            <v>10002.61904761905</v>
          </cell>
          <cell r="J74">
            <v>100</v>
          </cell>
          <cell r="K74">
            <v>100</v>
          </cell>
        </row>
        <row r="79">
          <cell r="I79">
            <v>0</v>
          </cell>
          <cell r="J79">
            <v>0</v>
          </cell>
          <cell r="K79">
            <v>9791.3994750000002</v>
          </cell>
        </row>
      </sheetData>
      <sheetData sheetId="8">
        <row r="5">
          <cell r="D5">
            <v>5</v>
          </cell>
          <cell r="F5">
            <v>1900</v>
          </cell>
          <cell r="G5">
            <v>17860</v>
          </cell>
        </row>
        <row r="6">
          <cell r="J6">
            <v>1064</v>
          </cell>
        </row>
        <row r="7">
          <cell r="J7">
            <v>9108.6</v>
          </cell>
        </row>
        <row r="33">
          <cell r="E33">
            <v>2054.6616666666669</v>
          </cell>
          <cell r="F33">
            <v>1894.6616666666666</v>
          </cell>
          <cell r="G33">
            <v>1894.6616666666666</v>
          </cell>
          <cell r="H33">
            <v>1894.6616666666666</v>
          </cell>
          <cell r="I33">
            <v>1894.6616666666666</v>
          </cell>
        </row>
        <row r="48">
          <cell r="J48">
            <v>18150</v>
          </cell>
        </row>
        <row r="66">
          <cell r="J66">
            <v>12450</v>
          </cell>
        </row>
        <row r="74">
          <cell r="J74">
            <v>12602.61904761905</v>
          </cell>
        </row>
        <row r="79">
          <cell r="J79">
            <v>1047.489</v>
          </cell>
        </row>
      </sheetData>
      <sheetData sheetId="9">
        <row r="5">
          <cell r="D5">
            <v>10</v>
          </cell>
          <cell r="F5">
            <v>4290</v>
          </cell>
          <cell r="I5">
            <v>69069</v>
          </cell>
          <cell r="K5">
            <v>0.43</v>
          </cell>
          <cell r="L5">
            <v>1844.7</v>
          </cell>
        </row>
        <row r="6">
          <cell r="K6">
            <v>0.35</v>
          </cell>
          <cell r="L6">
            <v>24174.149999999998</v>
          </cell>
        </row>
        <row r="29">
          <cell r="E29">
            <v>8414.7197721997563</v>
          </cell>
          <cell r="F29">
            <v>8414.7197721997563</v>
          </cell>
          <cell r="G29">
            <v>8414.7197721997563</v>
          </cell>
          <cell r="H29">
            <v>8464.7197721997563</v>
          </cell>
          <cell r="I29">
            <v>8414.7197721997563</v>
          </cell>
        </row>
        <row r="50">
          <cell r="E50">
            <v>7728.2913545978809</v>
          </cell>
          <cell r="F50">
            <v>1464</v>
          </cell>
          <cell r="G50">
            <v>1464</v>
          </cell>
          <cell r="H50">
            <v>1464</v>
          </cell>
          <cell r="I50">
            <v>3681.8579119906199</v>
          </cell>
        </row>
        <row r="68">
          <cell r="E68">
            <v>33991.217008446794</v>
          </cell>
          <cell r="F68">
            <v>0</v>
          </cell>
          <cell r="G68">
            <v>0</v>
          </cell>
          <cell r="H68">
            <v>0</v>
          </cell>
          <cell r="I68">
            <v>6765</v>
          </cell>
        </row>
        <row r="74">
          <cell r="I74">
            <v>50</v>
          </cell>
        </row>
        <row r="79">
          <cell r="I79">
            <v>3746.9932499999995</v>
          </cell>
        </row>
        <row r="83">
          <cell r="H83">
            <v>79820.387451843693</v>
          </cell>
        </row>
      </sheetData>
      <sheetData sheetId="10">
        <row r="6">
          <cell r="C6">
            <v>21</v>
          </cell>
          <cell r="E6">
            <v>9009</v>
          </cell>
          <cell r="H6">
            <v>142213.5</v>
          </cell>
        </row>
        <row r="7">
          <cell r="L7">
            <v>4054.05</v>
          </cell>
        </row>
        <row r="8">
          <cell r="L8">
            <v>56885.4</v>
          </cell>
        </row>
        <row r="45">
          <cell r="E45">
            <v>7637.17</v>
          </cell>
          <cell r="F45">
            <v>7637.17</v>
          </cell>
          <cell r="G45">
            <v>7637.17</v>
          </cell>
          <cell r="H45">
            <v>8153.92</v>
          </cell>
          <cell r="I45">
            <v>8153.92</v>
          </cell>
          <cell r="J45">
            <v>7478.7</v>
          </cell>
          <cell r="K45">
            <v>7478.7</v>
          </cell>
          <cell r="L45">
            <v>8578.7000000000007</v>
          </cell>
        </row>
        <row r="64">
          <cell r="E64">
            <v>39000</v>
          </cell>
          <cell r="H64">
            <v>0</v>
          </cell>
          <cell r="I64">
            <v>0</v>
          </cell>
          <cell r="J64">
            <v>2000</v>
          </cell>
          <cell r="K64">
            <v>0</v>
          </cell>
          <cell r="L64">
            <v>0</v>
          </cell>
        </row>
        <row r="82">
          <cell r="E82">
            <v>30500</v>
          </cell>
          <cell r="H82">
            <v>0</v>
          </cell>
          <cell r="I82">
            <v>0</v>
          </cell>
          <cell r="J82">
            <v>3000</v>
          </cell>
          <cell r="K82">
            <v>0</v>
          </cell>
          <cell r="L82">
            <v>0</v>
          </cell>
        </row>
        <row r="89">
          <cell r="J89">
            <v>10152.61904761905</v>
          </cell>
          <cell r="K89">
            <v>250</v>
          </cell>
          <cell r="L89">
            <v>250</v>
          </cell>
        </row>
        <row r="94">
          <cell r="J94">
            <v>0</v>
          </cell>
          <cell r="K94">
            <v>7679.5290000000014</v>
          </cell>
          <cell r="L94">
            <v>0</v>
          </cell>
        </row>
        <row r="99">
          <cell r="I99">
            <v>54359.674999999996</v>
          </cell>
        </row>
      </sheetData>
      <sheetData sheetId="11"/>
      <sheetData sheetId="12">
        <row r="5">
          <cell r="D5">
            <v>21</v>
          </cell>
          <cell r="F5">
            <v>9009</v>
          </cell>
          <cell r="H5">
            <v>142213.5</v>
          </cell>
        </row>
        <row r="6">
          <cell r="M6">
            <v>5045.0400000000009</v>
          </cell>
        </row>
        <row r="7">
          <cell r="M7">
            <v>72528.884999999995</v>
          </cell>
        </row>
        <row r="33">
          <cell r="E33">
            <v>8475.2674999999999</v>
          </cell>
          <cell r="F33">
            <v>7265.2674999999999</v>
          </cell>
          <cell r="G33">
            <v>7265.2674999999999</v>
          </cell>
          <cell r="H33">
            <v>7265.2674999999999</v>
          </cell>
          <cell r="I33">
            <v>8362.4674999999988</v>
          </cell>
          <cell r="J33">
            <v>7265.2674999999999</v>
          </cell>
          <cell r="K33">
            <v>7265.2674999999999</v>
          </cell>
          <cell r="L33">
            <v>7265.2674999999999</v>
          </cell>
        </row>
        <row r="51">
          <cell r="E51">
            <v>32500</v>
          </cell>
          <cell r="F51">
            <v>0</v>
          </cell>
          <cell r="G51">
            <v>0</v>
          </cell>
          <cell r="I51">
            <v>0</v>
          </cell>
          <cell r="J51">
            <v>500</v>
          </cell>
        </row>
        <row r="69">
          <cell r="E69">
            <v>22115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7">
          <cell r="J77">
            <v>10352.61904761905</v>
          </cell>
          <cell r="K77">
            <v>450</v>
          </cell>
          <cell r="L77">
            <v>450</v>
          </cell>
        </row>
        <row r="80">
          <cell r="M80">
            <v>2538.5109750000001</v>
          </cell>
        </row>
        <row r="81">
          <cell r="M81">
            <v>7252.8885</v>
          </cell>
        </row>
      </sheetData>
      <sheetData sheetId="13">
        <row r="4">
          <cell r="C4">
            <v>45</v>
          </cell>
          <cell r="E4">
            <v>19305</v>
          </cell>
          <cell r="F4">
            <v>297082.5</v>
          </cell>
        </row>
        <row r="5">
          <cell r="K5">
            <v>10810.800000000001</v>
          </cell>
        </row>
        <row r="6">
          <cell r="K6">
            <v>151512.07500000001</v>
          </cell>
        </row>
        <row r="34">
          <cell r="E34">
            <v>10208.559166666666</v>
          </cell>
          <cell r="F34">
            <v>8888.559166666666</v>
          </cell>
          <cell r="G34">
            <v>8888.559166666666</v>
          </cell>
          <cell r="H34">
            <v>8888.559166666666</v>
          </cell>
          <cell r="I34">
            <v>10344.559166666666</v>
          </cell>
          <cell r="J34">
            <v>9790.4709999999995</v>
          </cell>
          <cell r="K34">
            <v>10241.426916666667</v>
          </cell>
          <cell r="L34">
            <v>9790.4709999999995</v>
          </cell>
          <cell r="M34">
            <v>9790.4709999999995</v>
          </cell>
          <cell r="N34">
            <v>11129.934166666666</v>
          </cell>
          <cell r="O34">
            <v>0</v>
          </cell>
        </row>
        <row r="53">
          <cell r="E53">
            <v>36000</v>
          </cell>
          <cell r="F53">
            <v>0</v>
          </cell>
          <cell r="H53">
            <v>0</v>
          </cell>
          <cell r="J53">
            <v>500</v>
          </cell>
          <cell r="K53">
            <v>0</v>
          </cell>
          <cell r="N53">
            <v>0</v>
          </cell>
        </row>
        <row r="71">
          <cell r="E71">
            <v>25115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</row>
        <row r="78"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10002.61904761905</v>
          </cell>
          <cell r="K78">
            <v>100</v>
          </cell>
          <cell r="L78">
            <v>100</v>
          </cell>
          <cell r="M78">
            <v>100</v>
          </cell>
          <cell r="N78">
            <v>100</v>
          </cell>
          <cell r="O78">
            <v>100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20454.130125000003</v>
          </cell>
          <cell r="O83">
            <v>0</v>
          </cell>
        </row>
      </sheetData>
      <sheetData sheetId="14"/>
      <sheetData sheetId="15">
        <row r="61">
          <cell r="F61">
            <v>121.62150000000001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zoomScale="90" zoomScaleNormal="90" zoomScaleSheetLayoutView="90" zoomScalePageLayoutView="90" workbookViewId="0">
      <selection activeCell="N24" sqref="N24"/>
    </sheetView>
  </sheetViews>
  <sheetFormatPr defaultColWidth="8.85546875" defaultRowHeight="15" x14ac:dyDescent="0.25"/>
  <cols>
    <col min="1" max="1" width="79.42578125" bestFit="1" customWidth="1"/>
    <col min="2" max="2" width="9.42578125" customWidth="1"/>
    <col min="3" max="3" width="14.28515625" bestFit="1" customWidth="1"/>
    <col min="4" max="4" width="14" bestFit="1" customWidth="1"/>
    <col min="5" max="5" width="14.7109375" customWidth="1"/>
    <col min="6" max="6" width="11.7109375" customWidth="1"/>
    <col min="7" max="7" width="14.85546875" customWidth="1"/>
    <col min="8" max="8" width="15" bestFit="1" customWidth="1"/>
    <col min="9" max="9" width="14" bestFit="1" customWidth="1"/>
    <col min="10" max="10" width="16" bestFit="1" customWidth="1"/>
    <col min="11" max="11" width="15.42578125" bestFit="1" customWidth="1"/>
    <col min="12" max="12" width="19.140625" customWidth="1"/>
    <col min="13" max="13" width="13.140625" customWidth="1"/>
    <col min="14" max="15" width="14.140625" bestFit="1" customWidth="1"/>
    <col min="16" max="16" width="13.28515625" bestFit="1" customWidth="1"/>
    <col min="17" max="17" width="14.140625" customWidth="1"/>
    <col min="18" max="18" width="11.85546875" customWidth="1"/>
    <col min="19" max="19" width="13.28515625" bestFit="1" customWidth="1"/>
    <col min="20" max="20" width="15.140625" bestFit="1" customWidth="1"/>
    <col min="21" max="21" width="12.28515625" customWidth="1"/>
    <col min="22" max="22" width="17" customWidth="1"/>
    <col min="23" max="23" width="11.42578125" customWidth="1"/>
    <col min="24" max="24" width="11.140625" customWidth="1"/>
  </cols>
  <sheetData>
    <row r="1" spans="1:17" ht="20.25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20.25" x14ac:dyDescent="0.3">
      <c r="A2" s="3"/>
      <c r="B2" s="3"/>
      <c r="C2" s="3"/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4" t="s">
        <v>4</v>
      </c>
      <c r="J2" s="2" t="s">
        <v>6</v>
      </c>
      <c r="K2" s="2" t="s">
        <v>4</v>
      </c>
      <c r="L2" s="2"/>
      <c r="M2" s="2"/>
      <c r="N2" s="2"/>
    </row>
    <row r="3" spans="1:17" x14ac:dyDescent="0.25">
      <c r="A3" s="2"/>
      <c r="B3" s="2"/>
      <c r="C3" s="5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  <c r="J3" s="6" t="s">
        <v>13</v>
      </c>
      <c r="K3" s="6" t="s">
        <v>14</v>
      </c>
      <c r="L3" s="2"/>
      <c r="M3" s="2"/>
      <c r="N3" s="2"/>
    </row>
    <row r="4" spans="1:17" x14ac:dyDescent="0.25">
      <c r="A4" s="2"/>
      <c r="B4" s="2" t="s">
        <v>15</v>
      </c>
      <c r="C4" s="8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7" t="s">
        <v>22</v>
      </c>
      <c r="J4" s="6" t="s">
        <v>23</v>
      </c>
      <c r="K4" s="6" t="s">
        <v>24</v>
      </c>
      <c r="L4" s="2" t="s">
        <v>25</v>
      </c>
      <c r="M4" s="2"/>
      <c r="N4" s="2"/>
    </row>
    <row r="5" spans="1:17" x14ac:dyDescent="0.25">
      <c r="A5" s="2"/>
      <c r="B5" s="2"/>
      <c r="C5" s="5"/>
      <c r="D5" s="6"/>
      <c r="E5" s="6"/>
      <c r="F5" s="6"/>
      <c r="G5" s="6"/>
      <c r="H5" s="6"/>
      <c r="I5" s="6"/>
      <c r="J5" s="6"/>
      <c r="K5" s="6"/>
      <c r="L5" s="2"/>
      <c r="M5" s="2"/>
      <c r="N5" s="4"/>
      <c r="O5" s="63"/>
      <c r="P5" s="63"/>
    </row>
    <row r="6" spans="1:17" x14ac:dyDescent="0.25">
      <c r="A6" s="2"/>
      <c r="B6" s="2"/>
      <c r="C6" s="5"/>
      <c r="D6" s="6"/>
      <c r="E6" s="6"/>
      <c r="F6" s="6"/>
      <c r="G6" s="6"/>
      <c r="H6" s="6"/>
      <c r="I6" s="6"/>
      <c r="J6" s="6"/>
      <c r="K6" s="6"/>
      <c r="L6" s="2"/>
      <c r="M6" s="9"/>
      <c r="N6" s="4"/>
      <c r="O6" s="92"/>
      <c r="P6" s="93"/>
    </row>
    <row r="7" spans="1:17" x14ac:dyDescent="0.25">
      <c r="A7" s="2" t="s">
        <v>26</v>
      </c>
      <c r="B7" s="2"/>
      <c r="C7" s="10">
        <f>SUM(D7:L7)</f>
        <v>73972</v>
      </c>
      <c r="D7" s="11">
        <f>'[1]The Hypocrite'!E6</f>
        <v>10296</v>
      </c>
      <c r="E7" s="11">
        <f>'[1]Richard 111'!E6</f>
        <v>9009</v>
      </c>
      <c r="F7" s="11">
        <f>'[1]Clown Club'!F5</f>
        <v>9009</v>
      </c>
      <c r="G7" s="11">
        <f>'[1]YT Show'!F5</f>
        <v>1900</v>
      </c>
      <c r="H7" s="11">
        <f>'[1]Market Theatre'!F5</f>
        <v>4290</v>
      </c>
      <c r="I7" s="11">
        <f>'[1]Mighty Atoms'!F5</f>
        <v>9009</v>
      </c>
      <c r="J7" s="11">
        <f>[1]Tractors!E6</f>
        <v>9009</v>
      </c>
      <c r="K7" s="11">
        <f>'[1]Christmas Carol'!E4</f>
        <v>19305</v>
      </c>
      <c r="L7" s="4">
        <f>'[1]The Hypocrite'!S10</f>
        <v>2145</v>
      </c>
      <c r="M7" s="4"/>
      <c r="N7" s="63"/>
      <c r="O7" s="92"/>
      <c r="P7" s="63"/>
      <c r="Q7" s="12"/>
    </row>
    <row r="8" spans="1:17" x14ac:dyDescent="0.25">
      <c r="A8" s="2" t="s">
        <v>27</v>
      </c>
      <c r="B8" s="2"/>
      <c r="C8" s="10">
        <f>SUM(D8:L8)</f>
        <v>39875.630000000005</v>
      </c>
      <c r="D8" s="11">
        <f>'[1]The Hypocrite'!N7</f>
        <v>5765.76</v>
      </c>
      <c r="E8" s="11">
        <f>'[1]Richard 111'!M7</f>
        <v>5045.0400000000009</v>
      </c>
      <c r="F8" s="11">
        <f>'[1]Clown Club'!N6</f>
        <v>5045.0400000000009</v>
      </c>
      <c r="G8" s="11">
        <f>'[1]YT Show'!J6</f>
        <v>1064</v>
      </c>
      <c r="H8" s="11">
        <f>'[1]Market Theatre'!L5</f>
        <v>1844.7</v>
      </c>
      <c r="I8" s="11">
        <f>'[1]Mighty Atoms'!M6</f>
        <v>5045.0400000000009</v>
      </c>
      <c r="J8" s="11">
        <f>[1]Tractors!L7</f>
        <v>4054.05</v>
      </c>
      <c r="K8" s="11">
        <f>'[1]Christmas Carol'!K5</f>
        <v>10810.800000000001</v>
      </c>
      <c r="L8" s="13">
        <f>'[1]The Hypocrite'!Q7</f>
        <v>1201.2</v>
      </c>
      <c r="M8" s="4"/>
      <c r="N8" s="63"/>
      <c r="O8" s="63"/>
      <c r="P8" s="63"/>
      <c r="Q8" s="14"/>
    </row>
    <row r="9" spans="1:17" x14ac:dyDescent="0.25">
      <c r="A9" s="15" t="s">
        <v>28</v>
      </c>
      <c r="B9" s="15"/>
      <c r="C9" s="16">
        <f>SUM(D9:L9)</f>
        <v>178</v>
      </c>
      <c r="D9" s="17">
        <f>'[1]The Hypocrite'!C6</f>
        <v>26</v>
      </c>
      <c r="E9" s="17">
        <f>'[1]Richard 111'!C6</f>
        <v>24</v>
      </c>
      <c r="F9" s="17">
        <f>'[1]Clown Club'!D5</f>
        <v>21</v>
      </c>
      <c r="G9" s="17">
        <f>'[1]YT Show'!D5</f>
        <v>5</v>
      </c>
      <c r="H9" s="17">
        <f>'[1]Market Theatre'!D5</f>
        <v>10</v>
      </c>
      <c r="I9" s="17">
        <f>'[1]Mighty Atoms'!D5</f>
        <v>21</v>
      </c>
      <c r="J9" s="17">
        <f>[1]Tractors!C6</f>
        <v>21</v>
      </c>
      <c r="K9" s="18">
        <f>'[1]Christmas Carol'!C4</f>
        <v>45</v>
      </c>
      <c r="L9" s="19">
        <f>'[1]The Hypocrite'!Q10</f>
        <v>5</v>
      </c>
      <c r="M9" s="20"/>
      <c r="N9" s="63"/>
      <c r="O9" s="63"/>
      <c r="P9" s="63"/>
    </row>
    <row r="10" spans="1:17" x14ac:dyDescent="0.25">
      <c r="A10" s="20" t="s">
        <v>29</v>
      </c>
      <c r="B10" s="20"/>
      <c r="C10" s="21">
        <f>C8/C7</f>
        <v>0.53906383496458121</v>
      </c>
      <c r="D10" s="21">
        <f t="shared" ref="D10:G10" si="0">D8/D7</f>
        <v>0.56000000000000005</v>
      </c>
      <c r="E10" s="21">
        <f>E8/E7</f>
        <v>0.56000000000000005</v>
      </c>
      <c r="F10" s="21">
        <f>F8/F7</f>
        <v>0.56000000000000005</v>
      </c>
      <c r="G10" s="21">
        <f t="shared" si="0"/>
        <v>0.56000000000000005</v>
      </c>
      <c r="H10" s="21">
        <f>'[1]Market Theatre'!K5</f>
        <v>0.43</v>
      </c>
      <c r="I10" s="21">
        <f>I8/I7</f>
        <v>0.56000000000000005</v>
      </c>
      <c r="J10" s="21">
        <f>J8/J7</f>
        <v>0.45</v>
      </c>
      <c r="K10" s="22">
        <f>K8/K7</f>
        <v>0.56000000000000005</v>
      </c>
      <c r="L10" s="23">
        <f>'[1]The Hypocrite'!P7</f>
        <v>0.56000000000000005</v>
      </c>
      <c r="M10" s="24"/>
      <c r="N10" s="20"/>
      <c r="O10" s="63"/>
      <c r="P10" s="63"/>
    </row>
    <row r="11" spans="1:17" x14ac:dyDescent="0.25">
      <c r="A11" s="25" t="s">
        <v>30</v>
      </c>
      <c r="B11" s="25"/>
      <c r="C11" s="5"/>
      <c r="D11" s="11"/>
      <c r="E11" s="11"/>
      <c r="F11" s="11"/>
      <c r="G11" s="11"/>
      <c r="H11" s="11"/>
      <c r="I11" s="11"/>
      <c r="J11" s="11"/>
      <c r="K11" s="26"/>
      <c r="L11" s="20"/>
      <c r="M11" s="20"/>
      <c r="N11" s="20"/>
      <c r="O11" s="63"/>
      <c r="P11" s="63"/>
    </row>
    <row r="12" spans="1:17" x14ac:dyDescent="0.25">
      <c r="A12" s="2" t="s">
        <v>31</v>
      </c>
      <c r="B12" s="2">
        <v>1</v>
      </c>
      <c r="C12" s="10">
        <f>SUM(D12:L12)</f>
        <v>570302.80500000005</v>
      </c>
      <c r="D12" s="11">
        <f>'[1]The Hypocrite'!C17</f>
        <v>86203.26</v>
      </c>
      <c r="E12" s="11">
        <f>'[1]Richard 111'!M8</f>
        <v>78764.399999999994</v>
      </c>
      <c r="F12" s="11">
        <f>'[1]Clown Club'!N7</f>
        <v>72528.884999999995</v>
      </c>
      <c r="G12" s="11">
        <f>'[1]YT Show'!J7</f>
        <v>9108.6</v>
      </c>
      <c r="H12" s="11">
        <f>'[1]Market Theatre'!L6</f>
        <v>24174.149999999998</v>
      </c>
      <c r="I12" s="11">
        <f>'[1]Mighty Atoms'!M7</f>
        <v>72528.884999999995</v>
      </c>
      <c r="J12" s="11">
        <f>[1]Tractors!L8</f>
        <v>56885.4</v>
      </c>
      <c r="K12" s="26">
        <f>'[1]Christmas Carol'!K6</f>
        <v>151512.07500000001</v>
      </c>
      <c r="L12" s="27">
        <f>'[1]The Hypocrite'!Q8</f>
        <v>18597.150000000001</v>
      </c>
      <c r="M12" s="27"/>
      <c r="N12" s="63"/>
      <c r="O12" s="92"/>
      <c r="P12" s="63"/>
    </row>
    <row r="13" spans="1:17" x14ac:dyDescent="0.25">
      <c r="A13" s="2" t="s">
        <v>32</v>
      </c>
      <c r="B13" s="2"/>
      <c r="C13" s="10">
        <f>SUM(D13:L13)</f>
        <v>430239.65331851045</v>
      </c>
      <c r="D13" s="11">
        <f>'[1]The Hypocrite'!J112</f>
        <v>274809.59086666675</v>
      </c>
      <c r="E13" s="11">
        <f>'[1]Richard 111'!C16</f>
        <v>21250</v>
      </c>
      <c r="F13" s="11"/>
      <c r="G13" s="11"/>
      <c r="H13" s="11">
        <f>'[1]Market Theatre'!H83</f>
        <v>79820.387451843693</v>
      </c>
      <c r="I13" s="11"/>
      <c r="J13" s="11">
        <f>[1]Tractors!I99</f>
        <v>54359.674999999996</v>
      </c>
      <c r="K13" s="26"/>
      <c r="L13" s="20"/>
      <c r="M13" s="20"/>
      <c r="N13" s="63"/>
      <c r="O13" s="92"/>
      <c r="P13" s="94"/>
    </row>
    <row r="14" spans="1:17" x14ac:dyDescent="0.25">
      <c r="A14" s="2" t="s">
        <v>33</v>
      </c>
      <c r="B14" s="2"/>
      <c r="C14" s="10">
        <f>SUM(D14:L14)</f>
        <v>-18115.811999999998</v>
      </c>
      <c r="D14" s="11"/>
      <c r="E14" s="11">
        <f>-'[1]Richard 111'!C18</f>
        <v>-18115.811999999998</v>
      </c>
      <c r="F14" s="11"/>
      <c r="G14" s="11"/>
      <c r="H14" s="11"/>
      <c r="I14" s="11"/>
      <c r="J14" s="11"/>
      <c r="K14" s="26"/>
      <c r="L14" s="20"/>
      <c r="M14" s="20"/>
      <c r="N14" s="63"/>
      <c r="O14" s="92"/>
      <c r="P14" s="63"/>
    </row>
    <row r="15" spans="1:17" x14ac:dyDescent="0.25">
      <c r="A15" s="2"/>
      <c r="B15" s="2"/>
      <c r="C15" s="28">
        <f>SUM(C12:C14)</f>
        <v>982426.64631851052</v>
      </c>
      <c r="D15" s="29">
        <f>SUM(D12:D14)</f>
        <v>361012.85086666676</v>
      </c>
      <c r="E15" s="29">
        <f>SUM(E12:E14)</f>
        <v>81898.587999999989</v>
      </c>
      <c r="F15" s="29">
        <f t="shared" ref="F15:G15" si="1">SUM(F12:F14)</f>
        <v>72528.884999999995</v>
      </c>
      <c r="G15" s="29">
        <f t="shared" si="1"/>
        <v>9108.6</v>
      </c>
      <c r="H15" s="29">
        <f>SUM(H12:H13)</f>
        <v>103994.53745184369</v>
      </c>
      <c r="I15" s="29">
        <f>SUM(I12:I14)</f>
        <v>72528.884999999995</v>
      </c>
      <c r="J15" s="29">
        <f>SUM(J12:J14)</f>
        <v>111245.075</v>
      </c>
      <c r="K15" s="30">
        <f>SUM(K12:K14)</f>
        <v>151512.07500000001</v>
      </c>
      <c r="L15" s="31">
        <f>SUM(L12:L14)</f>
        <v>18597.150000000001</v>
      </c>
      <c r="M15" s="20"/>
      <c r="N15" s="20"/>
      <c r="O15" s="63"/>
      <c r="P15" s="63"/>
    </row>
    <row r="16" spans="1:17" x14ac:dyDescent="0.25">
      <c r="A16" s="2" t="s">
        <v>34</v>
      </c>
      <c r="B16" s="2"/>
      <c r="C16" s="21">
        <f>C12/C37</f>
        <v>0.48719552991970672</v>
      </c>
      <c r="D16" s="21">
        <f t="shared" ref="D16:G16" si="2">D12/D37</f>
        <v>0.51</v>
      </c>
      <c r="E16" s="21">
        <f>E12/E37</f>
        <v>0.51</v>
      </c>
      <c r="F16" s="21">
        <f t="shared" si="2"/>
        <v>0.51</v>
      </c>
      <c r="G16" s="21">
        <f t="shared" si="2"/>
        <v>0.51</v>
      </c>
      <c r="H16" s="21">
        <f>'[1]Market Theatre'!K6</f>
        <v>0.35</v>
      </c>
      <c r="I16" s="21">
        <f>I12/I37</f>
        <v>0.51</v>
      </c>
      <c r="J16" s="21">
        <f>J12/J37</f>
        <v>0.4</v>
      </c>
      <c r="K16" s="22">
        <f>K12/K37</f>
        <v>0.51</v>
      </c>
      <c r="L16" s="23">
        <f>'[1]The Hypocrite'!P8</f>
        <v>0.51</v>
      </c>
      <c r="M16" s="24"/>
      <c r="N16" s="20"/>
      <c r="O16" s="63"/>
      <c r="P16" s="63"/>
    </row>
    <row r="17" spans="1:14" x14ac:dyDescent="0.25">
      <c r="A17" s="25" t="s">
        <v>35</v>
      </c>
      <c r="B17" s="25"/>
      <c r="C17" s="5"/>
      <c r="D17" s="11"/>
      <c r="E17" s="11"/>
      <c r="F17" s="11"/>
      <c r="G17" s="11"/>
      <c r="H17" s="11"/>
      <c r="I17" s="11"/>
      <c r="J17" s="11"/>
      <c r="K17" s="26"/>
      <c r="L17" s="20"/>
      <c r="M17" s="20"/>
      <c r="N17" s="20"/>
    </row>
    <row r="18" spans="1:14" x14ac:dyDescent="0.25">
      <c r="A18" s="32" t="s">
        <v>36</v>
      </c>
      <c r="B18" s="32"/>
      <c r="C18" s="5"/>
      <c r="D18" s="11"/>
      <c r="E18" s="6"/>
      <c r="F18" s="11"/>
      <c r="G18" s="11"/>
      <c r="H18" s="11"/>
      <c r="I18" s="11"/>
      <c r="J18" s="11"/>
      <c r="K18" s="26"/>
      <c r="L18" s="33"/>
      <c r="M18" s="33"/>
      <c r="N18" s="33"/>
    </row>
    <row r="19" spans="1:14" x14ac:dyDescent="0.25">
      <c r="A19" s="2" t="s">
        <v>37</v>
      </c>
      <c r="B19" s="2"/>
      <c r="C19" s="10">
        <f>SUM(D19:K19)</f>
        <v>412442.03100546566</v>
      </c>
      <c r="D19" s="34">
        <f>SUM('[1]The Hypocrite'!E30:K30)+SUM('[1]The Hypocrite'!E36:K36)+SUM('[1]The Hypocrite'!E43:K43)+SUM('[1]The Hypocrite'!E54:K54)</f>
        <v>162811.98858333335</v>
      </c>
      <c r="E19" s="11">
        <f>SUM('[1]Richard 111'!E49:H49)</f>
        <v>57364.833333333336</v>
      </c>
      <c r="F19" s="11">
        <f>SUM('[1]Clown Club'!E32:H32)</f>
        <v>25746</v>
      </c>
      <c r="G19" s="11">
        <f>SUM('[1]YT Show'!E33:H33)</f>
        <v>7738.6466666666674</v>
      </c>
      <c r="H19" s="11">
        <f>SUM('[1]Market Theatre'!E29:H29)</f>
        <v>33708.879088799025</v>
      </c>
      <c r="I19" s="11">
        <f>SUM('[1]Mighty Atoms'!E33:I33)</f>
        <v>38633.537499999999</v>
      </c>
      <c r="J19" s="11">
        <f>SUM([1]Tractors!E45:I45)</f>
        <v>39219.35</v>
      </c>
      <c r="K19" s="11">
        <f>SUM('[1]Christmas Carol'!E34:I34)</f>
        <v>47218.79583333333</v>
      </c>
      <c r="L19" s="2">
        <v>0</v>
      </c>
      <c r="M19" s="2"/>
      <c r="N19" s="2"/>
    </row>
    <row r="20" spans="1:14" x14ac:dyDescent="0.25">
      <c r="A20" s="2" t="s">
        <v>38</v>
      </c>
      <c r="B20" s="2"/>
      <c r="C20" s="10">
        <f>SUM(D20:K20)</f>
        <v>304640.2913545979</v>
      </c>
      <c r="D20" s="11">
        <f>SUM('[1]The Hypocrite'!E74:K74)</f>
        <v>106870</v>
      </c>
      <c r="E20" s="11">
        <f>SUM('[1]Richard 111'!E66:H66)</f>
        <v>27500</v>
      </c>
      <c r="F20" s="11">
        <f>SUM('[1]Clown Club'!E49:H49)</f>
        <v>32500</v>
      </c>
      <c r="G20" s="11">
        <f>'[1]YT Show'!J48</f>
        <v>18150</v>
      </c>
      <c r="H20" s="11">
        <f>SUM('[1]Market Theatre'!E50:H50)</f>
        <v>12120.291354597881</v>
      </c>
      <c r="I20" s="11">
        <f>SUM('[1]Mighty Atoms'!E51:I51)</f>
        <v>32500</v>
      </c>
      <c r="J20" s="11">
        <f>SUM([1]Tractors!E64:I64)</f>
        <v>39000</v>
      </c>
      <c r="K20" s="11">
        <f>SUM('[1]Christmas Carol'!E53:I53)</f>
        <v>36000</v>
      </c>
      <c r="L20" s="2">
        <v>0</v>
      </c>
      <c r="M20" s="2"/>
      <c r="N20" s="2"/>
    </row>
    <row r="21" spans="1:14" x14ac:dyDescent="0.25">
      <c r="A21" s="2" t="s">
        <v>39</v>
      </c>
      <c r="B21" s="2"/>
      <c r="C21" s="10">
        <f>SUM(D21:K21)</f>
        <v>242871.21700844681</v>
      </c>
      <c r="D21" s="11">
        <f>SUM('[1]The Hypocrite'!E92:K92)</f>
        <v>69000</v>
      </c>
      <c r="E21" s="11">
        <f>SUM('[1]Richard 111'!E85:H85)</f>
        <v>32500</v>
      </c>
      <c r="F21" s="11">
        <f>SUM('[1]Clown Club'!E67:H67)</f>
        <v>17200</v>
      </c>
      <c r="G21" s="11">
        <f>'[1]YT Show'!J66</f>
        <v>12450</v>
      </c>
      <c r="H21" s="11">
        <f>SUM('[1]Market Theatre'!E68:H68)</f>
        <v>33991.217008446794</v>
      </c>
      <c r="I21" s="11">
        <f>SUM('[1]Mighty Atoms'!E69:I69)</f>
        <v>22115</v>
      </c>
      <c r="J21" s="11">
        <f>SUM([1]Tractors!E82:I82)</f>
        <v>30500</v>
      </c>
      <c r="K21" s="11">
        <f>SUM('[1]Christmas Carol'!E71:I71)</f>
        <v>25115</v>
      </c>
      <c r="L21" s="2">
        <v>0</v>
      </c>
      <c r="M21" s="2"/>
      <c r="N21" s="2"/>
    </row>
    <row r="22" spans="1:14" x14ac:dyDescent="0.25">
      <c r="A22" s="2" t="s">
        <v>40</v>
      </c>
      <c r="B22" s="2"/>
      <c r="C22" s="10">
        <f>SUM(D22:K22)</f>
        <v>4830.0000000000009</v>
      </c>
      <c r="D22" s="11">
        <f>'[1]The Hypocrite'!E93</f>
        <v>4830.0000000000009</v>
      </c>
      <c r="E22" s="11"/>
      <c r="F22" s="11"/>
      <c r="G22" s="11"/>
      <c r="H22" s="11"/>
      <c r="I22" s="11"/>
      <c r="J22" s="11"/>
      <c r="K22" s="11">
        <f>SUM('[1]Christmas Carol'!E78:I78)</f>
        <v>0</v>
      </c>
      <c r="L22" s="2">
        <v>0</v>
      </c>
      <c r="M22" s="2"/>
      <c r="N22" s="2"/>
    </row>
    <row r="23" spans="1:14" x14ac:dyDescent="0.25">
      <c r="A23" s="2"/>
      <c r="B23" s="2"/>
      <c r="C23" s="35">
        <f>SUM(D23:L23)</f>
        <v>964783.53936851025</v>
      </c>
      <c r="D23" s="17">
        <f>SUM(D19:D22)</f>
        <v>343511.98858333332</v>
      </c>
      <c r="E23" s="17">
        <f>SUM(E19:E22)</f>
        <v>117364.83333333334</v>
      </c>
      <c r="F23" s="17">
        <f t="shared" ref="F23" si="3">SUM(F19:F22)</f>
        <v>75446</v>
      </c>
      <c r="G23" s="17">
        <f>SUM(G19:G22)</f>
        <v>38338.646666666667</v>
      </c>
      <c r="H23" s="17">
        <f>SUM(H19:H22)</f>
        <v>79820.387451843708</v>
      </c>
      <c r="I23" s="17">
        <f>SUM(I19:I22)</f>
        <v>93248.537500000006</v>
      </c>
      <c r="J23" s="17">
        <f>SUM(J19:J22)</f>
        <v>108719.35</v>
      </c>
      <c r="K23" s="17">
        <f>SUM(K19:K22)</f>
        <v>108333.79583333334</v>
      </c>
      <c r="L23" s="36">
        <v>0</v>
      </c>
      <c r="M23" s="37"/>
      <c r="N23" s="2"/>
    </row>
    <row r="24" spans="1:14" x14ac:dyDescent="0.25">
      <c r="A24" s="2"/>
      <c r="B24" s="2"/>
      <c r="C24" s="5"/>
      <c r="D24" s="11"/>
      <c r="E24" s="11"/>
      <c r="F24" s="11"/>
      <c r="G24" s="11"/>
      <c r="H24" s="11"/>
      <c r="I24" s="11"/>
      <c r="J24" s="11"/>
      <c r="K24" s="11"/>
      <c r="L24" s="2"/>
      <c r="M24" s="2"/>
      <c r="N24" s="2"/>
    </row>
    <row r="25" spans="1:14" x14ac:dyDescent="0.25">
      <c r="A25" s="38" t="s">
        <v>41</v>
      </c>
      <c r="B25" s="38"/>
      <c r="C25" s="5"/>
      <c r="D25" s="11"/>
      <c r="E25" s="11"/>
      <c r="F25" s="11"/>
      <c r="G25" s="11"/>
      <c r="H25" s="11"/>
      <c r="I25" s="11"/>
      <c r="J25" s="11"/>
      <c r="K25" s="11"/>
      <c r="L25" s="2"/>
      <c r="M25" s="2"/>
      <c r="N25" s="2"/>
    </row>
    <row r="26" spans="1:14" x14ac:dyDescent="0.25">
      <c r="A26" s="2" t="s">
        <v>42</v>
      </c>
      <c r="B26" s="2"/>
      <c r="C26" s="10">
        <f t="shared" ref="C26:C30" si="4">SUM(D26:K26)</f>
        <v>244313.50677219973</v>
      </c>
      <c r="D26" s="11">
        <f>SUM('[1]The Hypocrite'!L30:N30)+SUM('[1]The Hypocrite'!L36:N36)+SUM('[1]The Hypocrite'!L43:N43)+SUM('[1]The Hypocrite'!L54:N54)</f>
        <v>75419.94875000001</v>
      </c>
      <c r="E26" s="11">
        <f>SUM('[1]Richard 111'!I49:L49)</f>
        <v>43942.5</v>
      </c>
      <c r="F26" s="11">
        <f>SUM('[1]Clown Club'!I32:K32)</f>
        <v>18567</v>
      </c>
      <c r="G26" s="11">
        <f>'[1]YT Show'!I33</f>
        <v>1894.6616666666666</v>
      </c>
      <c r="H26" s="11">
        <f>'[1]Market Theatre'!I29</f>
        <v>8414.7197721997563</v>
      </c>
      <c r="I26" s="11">
        <f>SUM('[1]Mighty Atoms'!J33:M33)</f>
        <v>21795.802499999998</v>
      </c>
      <c r="J26" s="11">
        <f>SUM([1]Tractors!J45:L45)</f>
        <v>23536.1</v>
      </c>
      <c r="K26" s="11">
        <f>SUM('[1]Christmas Carol'!J34:O34)</f>
        <v>50742.77408333333</v>
      </c>
      <c r="L26" s="39">
        <f>SUM('[1]The Hypocrite'!Q30+'[1]The Hypocrite'!Q36+'[1]The Hypocrite'!Q43+'[1]The Hypocrite'!Q54)</f>
        <v>24239.982916666668</v>
      </c>
      <c r="M26" s="2"/>
      <c r="N26" s="2"/>
    </row>
    <row r="27" spans="1:14" x14ac:dyDescent="0.25">
      <c r="A27" s="2" t="s">
        <v>38</v>
      </c>
      <c r="B27" s="2"/>
      <c r="C27" s="10">
        <f t="shared" si="4"/>
        <v>13828.857911990621</v>
      </c>
      <c r="D27" s="11">
        <f>SUM('[1]The Hypocrite'!L74:N74)</f>
        <v>6647</v>
      </c>
      <c r="E27" s="11">
        <f>SUM('[1]Richard 111'!I66:L66)</f>
        <v>0</v>
      </c>
      <c r="F27" s="11">
        <f>SUM('[1]Clown Club'!I49:K49)</f>
        <v>500</v>
      </c>
      <c r="G27" s="11">
        <v>0</v>
      </c>
      <c r="H27" s="11">
        <f>'[1]Market Theatre'!I50</f>
        <v>3681.8579119906199</v>
      </c>
      <c r="I27" s="11">
        <f>SUM('[1]Mighty Atoms'!J51:M51)</f>
        <v>500</v>
      </c>
      <c r="J27" s="11">
        <f>SUM([1]Tractors!J64:L64)</f>
        <v>2000</v>
      </c>
      <c r="K27" s="11">
        <f>SUM('[1]Christmas Carol'!J53:O53)</f>
        <v>500</v>
      </c>
      <c r="L27" s="2">
        <f>'[1]The Hypocrite'!Q74</f>
        <v>549</v>
      </c>
      <c r="M27" s="2"/>
      <c r="N27" s="2"/>
    </row>
    <row r="28" spans="1:14" x14ac:dyDescent="0.25">
      <c r="A28" s="2" t="s">
        <v>39</v>
      </c>
      <c r="B28" s="2"/>
      <c r="C28" s="10">
        <f t="shared" si="4"/>
        <v>24867.61904761905</v>
      </c>
      <c r="D28" s="11">
        <f>SUM('[1]The Hypocrite'!L92:N92)</f>
        <v>2500</v>
      </c>
      <c r="E28" s="11">
        <f>SUM('[1]Richard 111'!I85:L85)</f>
        <v>0</v>
      </c>
      <c r="F28" s="11">
        <f>SUM('[1]Clown Club'!I67:K67)</f>
        <v>0</v>
      </c>
      <c r="G28" s="11">
        <f>'[1]YT Show'!J74</f>
        <v>12602.61904761905</v>
      </c>
      <c r="H28" s="11">
        <f>'[1]Market Theatre'!I68</f>
        <v>6765</v>
      </c>
      <c r="I28" s="11">
        <f>SUM('[1]Mighty Atoms'!J69:M69)</f>
        <v>0</v>
      </c>
      <c r="J28" s="11">
        <f>SUM([1]Tractors!J82:L82)</f>
        <v>3000</v>
      </c>
      <c r="K28" s="11">
        <f>SUM('[1]Christmas Carol'!J71:O71)</f>
        <v>0</v>
      </c>
      <c r="L28" s="2">
        <v>0</v>
      </c>
      <c r="M28" s="2"/>
      <c r="N28" s="2"/>
    </row>
    <row r="29" spans="1:14" x14ac:dyDescent="0.25">
      <c r="A29" s="2" t="s">
        <v>43</v>
      </c>
      <c r="B29" s="2"/>
      <c r="C29" s="10">
        <f t="shared" si="4"/>
        <v>82798.584238095267</v>
      </c>
      <c r="D29" s="11">
        <f>SUM('[1]The Hypocrite'!L102:N102)</f>
        <v>28938</v>
      </c>
      <c r="E29" s="11">
        <f>SUM('[1]Richard 111'!I92:L92)</f>
        <v>10152.61904761905</v>
      </c>
      <c r="F29" s="11">
        <f>SUM('[1]Clown Club'!I74:K74)</f>
        <v>10202.61904761905</v>
      </c>
      <c r="G29" s="11">
        <f>'[1]YT Show'!J79</f>
        <v>1047.489</v>
      </c>
      <c r="H29" s="11">
        <f>'[1]Market Theatre'!I74</f>
        <v>50</v>
      </c>
      <c r="I29" s="11">
        <f>SUM('[1]Mighty Atoms'!J77:M77)</f>
        <v>11252.61904761905</v>
      </c>
      <c r="J29" s="11">
        <f>SUM([1]Tractors!J89:L89)</f>
        <v>10652.61904761905</v>
      </c>
      <c r="K29" s="11">
        <f>SUM('[1]Christmas Carol'!J78:O78)</f>
        <v>10502.61904761905</v>
      </c>
      <c r="L29" s="2">
        <f>'[1]The Hypocrite'!Q102</f>
        <v>250</v>
      </c>
      <c r="M29" s="2"/>
      <c r="N29" s="2"/>
    </row>
    <row r="30" spans="1:14" x14ac:dyDescent="0.25">
      <c r="A30" s="2" t="s">
        <v>44</v>
      </c>
      <c r="B30" s="2"/>
      <c r="C30" s="10">
        <f t="shared" si="4"/>
        <v>72840.848605333333</v>
      </c>
      <c r="D30" s="11">
        <f>SUM('[1]The Hypocrite'!L107:N107)</f>
        <v>21255.775780333337</v>
      </c>
      <c r="E30" s="11">
        <f>SUM('[1]Richard 111'!I97:L97)</f>
        <v>0</v>
      </c>
      <c r="F30" s="11">
        <f>SUM('[1]Clown Club'!I79:K79)</f>
        <v>9791.3994750000002</v>
      </c>
      <c r="G30" s="11">
        <f>SUM('[1]Eclipse Rev Mix'!F61:F61)</f>
        <v>121.62150000000001</v>
      </c>
      <c r="H30" s="11">
        <f>'[1]Market Theatre'!I79</f>
        <v>3746.9932499999995</v>
      </c>
      <c r="I30" s="11">
        <f>SUM('[1]Mighty Atoms'!M80:M81)</f>
        <v>9791.3994750000002</v>
      </c>
      <c r="J30" s="11">
        <f>SUM([1]Tractors!J94:L94)</f>
        <v>7679.5290000000014</v>
      </c>
      <c r="K30" s="11">
        <f>SUM('[1]Christmas Carol'!J83:O83)</f>
        <v>20454.130125000003</v>
      </c>
      <c r="L30" s="39">
        <f>'[1]The Hypocrite'!Q107</f>
        <v>2510.6152500000003</v>
      </c>
      <c r="M30" s="2"/>
      <c r="N30" s="2"/>
    </row>
    <row r="31" spans="1:14" x14ac:dyDescent="0.25">
      <c r="A31" s="2"/>
      <c r="B31" s="2"/>
      <c r="C31" s="35">
        <f>SUM(D31:L31)</f>
        <v>466199.01474190468</v>
      </c>
      <c r="D31" s="17">
        <f t="shared" ref="D31" si="5">SUM(D26:D30)</f>
        <v>134760.72453033336</v>
      </c>
      <c r="E31" s="17">
        <f>SUM(E26:E30)</f>
        <v>54095.119047619053</v>
      </c>
      <c r="F31" s="17">
        <f t="shared" ref="F31:K31" si="6">SUM(F26:F30)</f>
        <v>39061.018522619052</v>
      </c>
      <c r="G31" s="17">
        <f t="shared" si="6"/>
        <v>15666.391214285715</v>
      </c>
      <c r="H31" s="17">
        <f t="shared" si="6"/>
        <v>22658.570934190375</v>
      </c>
      <c r="I31" s="17">
        <f t="shared" si="6"/>
        <v>43339.821022619042</v>
      </c>
      <c r="J31" s="17">
        <f>SUM(J26:J30)</f>
        <v>46868.248047619047</v>
      </c>
      <c r="K31" s="17">
        <f t="shared" si="6"/>
        <v>82199.523255952372</v>
      </c>
      <c r="L31" s="40">
        <f>SUM(L26:L30)</f>
        <v>27549.598166666667</v>
      </c>
      <c r="M31" s="2"/>
      <c r="N31" s="2"/>
    </row>
    <row r="32" spans="1:14" x14ac:dyDescent="0.25">
      <c r="A32" s="2"/>
      <c r="B32" s="2"/>
      <c r="C32" s="5"/>
      <c r="D32" s="11"/>
      <c r="E32" s="11"/>
      <c r="F32" s="11"/>
      <c r="G32" s="11"/>
      <c r="H32" s="11"/>
      <c r="I32" s="11"/>
      <c r="J32" s="11"/>
      <c r="K32" s="11"/>
      <c r="L32" s="2"/>
      <c r="M32" s="2"/>
      <c r="N32" s="2"/>
    </row>
    <row r="33" spans="1:15" x14ac:dyDescent="0.25">
      <c r="A33" s="2" t="s">
        <v>45</v>
      </c>
      <c r="B33" s="2"/>
      <c r="C33" s="28">
        <f>SUM(D33:L33)</f>
        <v>1430982.554110415</v>
      </c>
      <c r="D33" s="29">
        <f>D23+D31</f>
        <v>478272.71311366669</v>
      </c>
      <c r="E33" s="29">
        <f>E23+E31</f>
        <v>171459.9523809524</v>
      </c>
      <c r="F33" s="29">
        <f t="shared" ref="F33:L33" si="7">F23+F31</f>
        <v>114507.01852261905</v>
      </c>
      <c r="G33" s="29">
        <f t="shared" si="7"/>
        <v>54005.037880952383</v>
      </c>
      <c r="H33" s="29">
        <f t="shared" si="7"/>
        <v>102478.95838603408</v>
      </c>
      <c r="I33" s="29">
        <f t="shared" si="7"/>
        <v>136588.35852261906</v>
      </c>
      <c r="J33" s="29">
        <f t="shared" si="7"/>
        <v>155587.59804761905</v>
      </c>
      <c r="K33" s="29">
        <f t="shared" si="7"/>
        <v>190533.31908928571</v>
      </c>
      <c r="L33" s="40">
        <f t="shared" si="7"/>
        <v>27549.598166666667</v>
      </c>
      <c r="M33" s="2"/>
      <c r="N33" s="2"/>
    </row>
    <row r="34" spans="1:15" x14ac:dyDescent="0.25">
      <c r="A34" s="2"/>
      <c r="B34" s="2"/>
      <c r="C34" s="5"/>
      <c r="D34" s="11"/>
      <c r="E34" s="11"/>
      <c r="F34" s="11"/>
      <c r="G34" s="11"/>
      <c r="H34" s="11"/>
      <c r="I34" s="11"/>
      <c r="J34" s="11"/>
      <c r="K34" s="11"/>
      <c r="L34" s="2"/>
      <c r="M34" s="2"/>
      <c r="N34" s="2"/>
    </row>
    <row r="35" spans="1:15" x14ac:dyDescent="0.25">
      <c r="A35" s="25" t="s">
        <v>46</v>
      </c>
      <c r="B35" s="25"/>
      <c r="C35" s="41">
        <f>SUM(D35:L35)</f>
        <v>-448555.90779190464</v>
      </c>
      <c r="D35" s="42">
        <f t="shared" ref="D35:H35" si="8">D15-D33</f>
        <v>-117259.86224699992</v>
      </c>
      <c r="E35" s="42">
        <f>E15-E33</f>
        <v>-89561.364380952407</v>
      </c>
      <c r="F35" s="42">
        <f t="shared" si="8"/>
        <v>-41978.133522619057</v>
      </c>
      <c r="G35" s="42">
        <f t="shared" si="8"/>
        <v>-44896.437880952384</v>
      </c>
      <c r="H35" s="42">
        <f t="shared" si="8"/>
        <v>1515.5790658096084</v>
      </c>
      <c r="I35" s="42">
        <f>I15-I33</f>
        <v>-64059.473522619068</v>
      </c>
      <c r="J35" s="42">
        <f>J15-J33</f>
        <v>-44342.523047619048</v>
      </c>
      <c r="K35" s="42">
        <f>K15-K33</f>
        <v>-39021.244089285698</v>
      </c>
      <c r="L35" s="37">
        <f>L15-L33</f>
        <v>-8952.4481666666652</v>
      </c>
      <c r="M35" s="2"/>
      <c r="N35" s="2"/>
    </row>
    <row r="36" spans="1:15" x14ac:dyDescent="0.25">
      <c r="A36" s="2"/>
      <c r="B36" s="2"/>
      <c r="C36" s="2"/>
      <c r="D36" s="37"/>
      <c r="E36" s="37"/>
      <c r="F36" s="37"/>
      <c r="G36" s="37"/>
      <c r="H36" s="37"/>
      <c r="I36" s="37"/>
      <c r="J36" s="37"/>
      <c r="K36" s="37"/>
      <c r="L36" s="2"/>
      <c r="M36" s="2"/>
      <c r="N36" s="2"/>
    </row>
    <row r="37" spans="1:15" x14ac:dyDescent="0.25">
      <c r="A37" s="2"/>
      <c r="B37" s="2"/>
      <c r="C37" s="37">
        <f>SUM(D37:L37)</f>
        <v>1170583</v>
      </c>
      <c r="D37" s="37">
        <f>'[1]The Hypocrite'!H6</f>
        <v>169026</v>
      </c>
      <c r="E37" s="37">
        <f>'[1]Richard 111'!F6</f>
        <v>154440</v>
      </c>
      <c r="F37" s="37">
        <f>'[1]Clown Club'!I5</f>
        <v>142213.5</v>
      </c>
      <c r="G37" s="37">
        <f>'[1]YT Show'!G5</f>
        <v>17860</v>
      </c>
      <c r="H37" s="37">
        <f>'[1]Market Theatre'!I5</f>
        <v>69069</v>
      </c>
      <c r="I37" s="37">
        <f>'[1]Mighty Atoms'!H5</f>
        <v>142213.5</v>
      </c>
      <c r="J37" s="37">
        <f>[1]Tractors!H6</f>
        <v>142213.5</v>
      </c>
      <c r="K37" s="37">
        <f>'[1]Christmas Carol'!F4</f>
        <v>297082.5</v>
      </c>
      <c r="L37" s="2">
        <f>'[1]The Hypocrite'!T10</f>
        <v>36465</v>
      </c>
      <c r="M37" s="2"/>
      <c r="N37" s="2"/>
    </row>
    <row r="38" spans="1:15" x14ac:dyDescent="0.25">
      <c r="A38" s="2"/>
      <c r="B38" s="2"/>
      <c r="C38" s="43"/>
      <c r="D38" s="43"/>
      <c r="E38" s="43"/>
      <c r="F38" s="43"/>
      <c r="G38" s="43"/>
      <c r="H38" s="43"/>
      <c r="I38" s="2"/>
      <c r="J38" s="43"/>
      <c r="K38" s="43"/>
      <c r="L38" s="2"/>
      <c r="M38" s="2"/>
      <c r="N38" s="43"/>
    </row>
    <row r="39" spans="1:15" x14ac:dyDescent="0.25">
      <c r="A39" s="2" t="s">
        <v>47</v>
      </c>
      <c r="B39" s="43">
        <v>2</v>
      </c>
      <c r="C39" s="44">
        <f>C35</f>
        <v>-448555.90779190464</v>
      </c>
      <c r="E39" s="43"/>
      <c r="F39" s="43"/>
      <c r="G39" s="43"/>
      <c r="H39" s="43"/>
      <c r="I39" s="2"/>
      <c r="J39" s="43"/>
      <c r="K39" s="43"/>
      <c r="L39" s="2"/>
      <c r="M39" s="2"/>
      <c r="N39" s="43"/>
    </row>
    <row r="40" spans="1:15" x14ac:dyDescent="0.25">
      <c r="A40" s="4" t="s">
        <v>48</v>
      </c>
      <c r="B40" s="2">
        <v>3</v>
      </c>
      <c r="C40" s="45">
        <f>-'[1]Staffing to Deilver'!H32</f>
        <v>-59549.827847916669</v>
      </c>
      <c r="E40" s="43"/>
      <c r="F40" s="43"/>
      <c r="G40" s="43"/>
      <c r="H40" s="43"/>
      <c r="I40" s="2"/>
      <c r="J40" s="46" t="s">
        <v>49</v>
      </c>
      <c r="K40" s="47"/>
      <c r="L40" s="48"/>
      <c r="M40" s="48"/>
      <c r="N40" s="2"/>
    </row>
    <row r="41" spans="1:15" x14ac:dyDescent="0.25">
      <c r="A41" s="4" t="s">
        <v>50</v>
      </c>
      <c r="B41" s="2">
        <v>4</v>
      </c>
      <c r="C41" s="44">
        <f>SUM(-30000-'[1]Staffing to Deilver'!H16)</f>
        <v>-49102</v>
      </c>
      <c r="E41" s="2"/>
      <c r="F41" s="2"/>
      <c r="G41" s="2"/>
      <c r="H41" s="2"/>
      <c r="I41" s="2"/>
      <c r="J41" s="46">
        <v>10000</v>
      </c>
      <c r="K41" s="49" t="s">
        <v>51</v>
      </c>
      <c r="L41" s="48"/>
      <c r="M41" s="48"/>
      <c r="N41" s="2"/>
    </row>
    <row r="42" spans="1:15" x14ac:dyDescent="0.25">
      <c r="A42" s="4" t="s">
        <v>52</v>
      </c>
      <c r="B42" s="2">
        <v>5</v>
      </c>
      <c r="C42" s="50">
        <f>-'[1]Engagement Programme'!F82</f>
        <v>-29415</v>
      </c>
      <c r="E42" s="2"/>
      <c r="F42" s="2"/>
      <c r="G42" s="2"/>
      <c r="H42" s="2"/>
      <c r="I42" s="2"/>
      <c r="J42" s="46">
        <v>10000</v>
      </c>
      <c r="K42" s="49" t="s">
        <v>53</v>
      </c>
      <c r="L42" s="48"/>
      <c r="M42" s="48"/>
      <c r="N42" s="2"/>
    </row>
    <row r="43" spans="1:15" x14ac:dyDescent="0.25">
      <c r="A43" s="4" t="s">
        <v>54</v>
      </c>
      <c r="B43" s="2">
        <v>6</v>
      </c>
      <c r="C43" s="50">
        <f>-'[1]Engagement Programme'!F71-'[1]Engagement Programme'!F78</f>
        <v>-11500</v>
      </c>
      <c r="E43" s="2"/>
      <c r="F43" s="2"/>
      <c r="G43" s="2"/>
      <c r="H43" s="2"/>
      <c r="I43" s="2"/>
      <c r="J43" s="46">
        <v>10000</v>
      </c>
      <c r="K43" s="49" t="s">
        <v>55</v>
      </c>
      <c r="L43" s="48"/>
      <c r="M43" s="48"/>
      <c r="N43" s="2"/>
    </row>
    <row r="44" spans="1:15" x14ac:dyDescent="0.25">
      <c r="A44" s="2" t="s">
        <v>56</v>
      </c>
      <c r="B44" s="43">
        <v>7</v>
      </c>
      <c r="C44" s="51">
        <v>-6500</v>
      </c>
      <c r="E44" s="44"/>
      <c r="F44" s="43"/>
      <c r="G44" s="43"/>
      <c r="H44" s="43"/>
      <c r="I44" s="2"/>
      <c r="J44" s="43"/>
      <c r="K44" s="2"/>
      <c r="L44" s="2"/>
      <c r="M44" s="2"/>
      <c r="N44" s="2"/>
    </row>
    <row r="45" spans="1:15" x14ac:dyDescent="0.25">
      <c r="A45" s="2" t="s">
        <v>57</v>
      </c>
      <c r="B45" s="43">
        <v>8</v>
      </c>
      <c r="C45" s="44">
        <f>+-9203</f>
        <v>-9203</v>
      </c>
      <c r="E45" s="44"/>
      <c r="F45" s="43"/>
      <c r="G45" s="43"/>
      <c r="H45" s="43"/>
      <c r="I45" s="2"/>
      <c r="J45" s="43"/>
      <c r="K45" s="52"/>
      <c r="L45" s="2"/>
      <c r="M45" s="2"/>
      <c r="N45" s="44"/>
      <c r="O45" s="53"/>
    </row>
    <row r="46" spans="1:15" x14ac:dyDescent="0.25">
      <c r="A46" s="2" t="s">
        <v>58</v>
      </c>
      <c r="B46" s="2">
        <v>9</v>
      </c>
      <c r="C46" s="43">
        <f>SUM(C39*0.05)+4800</f>
        <v>-17627.795389595234</v>
      </c>
      <c r="E46" s="44"/>
      <c r="F46" s="43"/>
      <c r="G46" s="43"/>
      <c r="H46" s="43"/>
      <c r="I46" s="2"/>
      <c r="J46" s="43"/>
      <c r="K46" s="43"/>
      <c r="L46" s="2"/>
      <c r="M46" s="2"/>
      <c r="N46" s="43"/>
    </row>
    <row r="47" spans="1:15" x14ac:dyDescent="0.25">
      <c r="A47" s="2" t="s">
        <v>59</v>
      </c>
      <c r="B47" s="43">
        <v>10</v>
      </c>
      <c r="C47" s="44">
        <v>-45000</v>
      </c>
      <c r="E47" s="44"/>
      <c r="F47" s="43"/>
      <c r="G47" s="43"/>
      <c r="H47" s="43"/>
      <c r="I47" s="2"/>
      <c r="J47" s="44"/>
      <c r="K47" s="43"/>
      <c r="L47" s="2"/>
      <c r="M47" s="2"/>
      <c r="N47" s="43"/>
    </row>
    <row r="48" spans="1:15" x14ac:dyDescent="0.25">
      <c r="A48" s="2" t="s">
        <v>60</v>
      </c>
      <c r="B48" s="43">
        <v>11</v>
      </c>
      <c r="C48" s="44">
        <f>-'[1]Staffing to Deilver'!E39</f>
        <v>-10500</v>
      </c>
      <c r="E48" s="44"/>
      <c r="F48" s="43"/>
      <c r="G48" s="43"/>
      <c r="H48" s="43"/>
      <c r="I48" s="2"/>
      <c r="J48" s="44"/>
      <c r="K48" s="43"/>
      <c r="L48" s="2"/>
      <c r="M48" s="2"/>
      <c r="N48" s="43"/>
    </row>
    <row r="49" spans="1:14" ht="15.75" x14ac:dyDescent="0.25">
      <c r="A49" s="54" t="s">
        <v>61</v>
      </c>
      <c r="B49" s="54"/>
      <c r="C49" s="55">
        <f>SUM(C39:C48)</f>
        <v>-686953.53102941648</v>
      </c>
      <c r="D49" s="44"/>
      <c r="E49" s="44"/>
      <c r="F49" s="44"/>
      <c r="G49" s="44"/>
      <c r="H49" s="44"/>
      <c r="I49" s="2"/>
      <c r="J49" s="43"/>
      <c r="K49" s="43"/>
      <c r="L49" s="2"/>
      <c r="M49" s="2"/>
      <c r="N49" s="44"/>
    </row>
    <row r="50" spans="1:14" x14ac:dyDescent="0.25">
      <c r="A50" s="2"/>
      <c r="B50" s="2"/>
      <c r="C50" s="2"/>
      <c r="D50" s="43"/>
      <c r="E50" s="43"/>
      <c r="F50" s="43"/>
      <c r="G50" s="43"/>
      <c r="H50" s="43"/>
      <c r="I50" s="2"/>
      <c r="J50" s="43"/>
      <c r="K50" s="43"/>
      <c r="L50" s="2"/>
      <c r="M50" s="56"/>
      <c r="N50" s="43"/>
    </row>
    <row r="51" spans="1:14" ht="15.75" x14ac:dyDescent="0.25">
      <c r="A51" s="54" t="s">
        <v>62</v>
      </c>
      <c r="B51" s="54"/>
      <c r="C51" s="57">
        <v>650000</v>
      </c>
      <c r="D51" s="43"/>
      <c r="E51" s="44"/>
      <c r="F51" s="43"/>
      <c r="G51" s="43"/>
      <c r="H51" s="43"/>
      <c r="I51" s="2"/>
      <c r="J51" s="43"/>
      <c r="K51" s="43"/>
      <c r="L51" s="2"/>
      <c r="M51" s="2"/>
      <c r="N51" s="43"/>
    </row>
    <row r="52" spans="1:14" ht="15.75" x14ac:dyDescent="0.25">
      <c r="A52" s="54" t="s">
        <v>63</v>
      </c>
      <c r="B52" s="54"/>
      <c r="C52" s="57">
        <v>30000</v>
      </c>
      <c r="D52" s="43"/>
      <c r="E52" s="44"/>
      <c r="F52" s="43"/>
      <c r="G52" s="43"/>
      <c r="H52" s="43"/>
      <c r="I52" s="2"/>
      <c r="J52" s="43"/>
      <c r="K52" s="43"/>
      <c r="L52" s="2"/>
      <c r="M52" s="2"/>
      <c r="N52" s="43"/>
    </row>
    <row r="53" spans="1:14" ht="15.75" x14ac:dyDescent="0.25">
      <c r="A53" s="58" t="s">
        <v>64</v>
      </c>
      <c r="B53" s="58"/>
      <c r="C53" s="59">
        <f>C49+C51+C52</f>
        <v>-6953.531029416481</v>
      </c>
      <c r="D53" s="2"/>
      <c r="E53" s="2"/>
      <c r="F53" s="2"/>
      <c r="G53" s="2"/>
      <c r="H53" s="2"/>
      <c r="I53" s="2"/>
      <c r="J53" s="2"/>
      <c r="K53" s="37"/>
      <c r="L53" s="2"/>
      <c r="M53" s="2"/>
      <c r="N53" s="37"/>
    </row>
    <row r="54" spans="1:14" x14ac:dyDescent="0.25">
      <c r="A54" s="2"/>
      <c r="B54" s="2"/>
      <c r="C54" s="2"/>
      <c r="D54" s="43"/>
      <c r="E54" s="2"/>
      <c r="F54" s="2"/>
      <c r="G54" s="2"/>
      <c r="H54" s="2"/>
      <c r="I54" s="2"/>
      <c r="J54" s="37"/>
      <c r="K54" s="37"/>
      <c r="L54" s="2"/>
      <c r="M54" s="2"/>
      <c r="N54" s="37"/>
    </row>
    <row r="55" spans="1:14" x14ac:dyDescent="0.25">
      <c r="A55" s="48" t="s">
        <v>65</v>
      </c>
      <c r="B55" s="48"/>
      <c r="C55" s="47">
        <f>6954</f>
        <v>6954</v>
      </c>
      <c r="D55" s="37"/>
      <c r="E55" s="37"/>
      <c r="F55" s="37"/>
      <c r="G55" s="37"/>
      <c r="H55" s="37"/>
      <c r="I55" s="2"/>
      <c r="J55" s="37"/>
      <c r="K55" s="37"/>
      <c r="L55" s="2"/>
      <c r="M55" s="2"/>
      <c r="N55" s="37"/>
    </row>
    <row r="56" spans="1:14" ht="15.75" x14ac:dyDescent="0.25">
      <c r="A56" s="58" t="s">
        <v>64</v>
      </c>
      <c r="B56" s="58"/>
      <c r="C56" s="60">
        <f>SUM(C53+C55)</f>
        <v>0.46897058351896703</v>
      </c>
      <c r="D56" s="61"/>
      <c r="E56" s="61"/>
      <c r="F56" s="61"/>
      <c r="G56" s="61"/>
      <c r="H56" s="61"/>
      <c r="J56" s="61"/>
      <c r="K56" s="61"/>
      <c r="N56" s="61"/>
    </row>
    <row r="57" spans="1:14" x14ac:dyDescent="0.25">
      <c r="D57" s="61"/>
      <c r="E57" s="61"/>
      <c r="F57" s="61"/>
      <c r="G57" s="61"/>
      <c r="H57" s="61"/>
      <c r="J57" s="61"/>
      <c r="K57" s="61"/>
      <c r="N57" s="61"/>
    </row>
    <row r="58" spans="1:14" x14ac:dyDescent="0.25">
      <c r="D58" s="61"/>
      <c r="E58" s="61"/>
      <c r="F58" s="61"/>
      <c r="G58" s="61"/>
      <c r="H58" s="61"/>
      <c r="J58" s="61"/>
      <c r="K58" s="61"/>
      <c r="N58" s="61"/>
    </row>
    <row r="59" spans="1:14" x14ac:dyDescent="0.25">
      <c r="D59" s="61"/>
      <c r="E59" s="61"/>
      <c r="F59" s="61"/>
      <c r="G59" s="61"/>
      <c r="H59" s="61"/>
      <c r="J59" s="61"/>
      <c r="K59" s="61"/>
      <c r="N59" s="61"/>
    </row>
    <row r="60" spans="1:14" x14ac:dyDescent="0.25">
      <c r="D60" s="61"/>
      <c r="E60" s="61"/>
      <c r="F60" s="61"/>
      <c r="G60" s="61"/>
      <c r="H60" s="61"/>
      <c r="J60" s="61"/>
      <c r="K60" s="61"/>
      <c r="N60" s="61"/>
    </row>
    <row r="61" spans="1:14" x14ac:dyDescent="0.25">
      <c r="D61" s="61"/>
      <c r="E61" s="61"/>
      <c r="F61" s="61"/>
      <c r="G61" s="61"/>
      <c r="H61" s="61"/>
      <c r="J61" s="61"/>
      <c r="K61" s="61"/>
      <c r="N61" s="61"/>
    </row>
    <row r="62" spans="1:14" x14ac:dyDescent="0.25">
      <c r="D62" s="61"/>
      <c r="E62" s="61"/>
      <c r="F62" s="61"/>
      <c r="G62" s="61"/>
      <c r="H62" s="61"/>
      <c r="J62" s="61"/>
      <c r="K62" s="61"/>
      <c r="N62" s="61"/>
    </row>
    <row r="63" spans="1:14" x14ac:dyDescent="0.25">
      <c r="D63" s="61"/>
      <c r="E63" s="61"/>
      <c r="F63" s="61"/>
      <c r="G63" s="61"/>
      <c r="H63" s="61"/>
      <c r="J63" s="61"/>
      <c r="K63" s="61"/>
      <c r="N63" s="61"/>
    </row>
    <row r="64" spans="1:14" x14ac:dyDescent="0.25">
      <c r="D64" s="61"/>
      <c r="E64" s="61"/>
      <c r="F64" s="61"/>
      <c r="G64" s="61"/>
      <c r="H64" s="61"/>
      <c r="J64" s="61"/>
      <c r="K64" s="61"/>
      <c r="N64" s="61"/>
    </row>
    <row r="65" spans="4:14" x14ac:dyDescent="0.25">
      <c r="D65" s="61"/>
      <c r="E65" s="61"/>
      <c r="F65" s="61"/>
      <c r="G65" s="61"/>
      <c r="H65" s="61"/>
      <c r="J65" s="61"/>
      <c r="K65" s="61"/>
      <c r="N65" s="61"/>
    </row>
    <row r="66" spans="4:14" x14ac:dyDescent="0.25">
      <c r="D66" s="61"/>
      <c r="E66" s="61"/>
      <c r="F66" s="61"/>
      <c r="G66" s="61"/>
      <c r="H66" s="61"/>
      <c r="J66" s="61"/>
      <c r="K66" s="61"/>
      <c r="N66" s="61"/>
    </row>
    <row r="67" spans="4:14" x14ac:dyDescent="0.25">
      <c r="D67" s="61"/>
      <c r="E67" s="61"/>
      <c r="F67" s="61"/>
      <c r="G67" s="61"/>
      <c r="H67" s="61"/>
      <c r="J67" s="61"/>
      <c r="K67" s="61"/>
      <c r="N67" s="61"/>
    </row>
    <row r="68" spans="4:14" x14ac:dyDescent="0.25">
      <c r="D68" s="61"/>
      <c r="E68" s="61"/>
      <c r="F68" s="61"/>
      <c r="G68" s="61"/>
      <c r="H68" s="61"/>
      <c r="N68" s="6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34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88"/>
  <sheetViews>
    <sheetView topLeftCell="A55" workbookViewId="0">
      <selection activeCell="F83" sqref="F83"/>
    </sheetView>
  </sheetViews>
  <sheetFormatPr defaultColWidth="8.85546875" defaultRowHeight="15" x14ac:dyDescent="0.25"/>
  <cols>
    <col min="1" max="1" width="47.42578125" customWidth="1"/>
    <col min="4" max="4" width="12.28515625" customWidth="1"/>
    <col min="5" max="5" width="14.42578125" customWidth="1"/>
    <col min="6" max="6" width="12.7109375" style="63" bestFit="1" customWidth="1"/>
    <col min="7" max="7" width="22.42578125" style="63" customWidth="1"/>
    <col min="10" max="15" width="8.85546875" style="63"/>
    <col min="16" max="16" width="12.7109375" style="63" bestFit="1" customWidth="1"/>
    <col min="17" max="20" width="8.85546875" style="63"/>
  </cols>
  <sheetData>
    <row r="1" spans="1:17" x14ac:dyDescent="0.25">
      <c r="A1" s="62" t="s">
        <v>66</v>
      </c>
      <c r="B1" s="2"/>
      <c r="C1" s="2"/>
      <c r="D1" s="2"/>
      <c r="E1" s="2"/>
      <c r="F1" s="4"/>
      <c r="G1" s="4"/>
      <c r="H1" s="2"/>
      <c r="I1" s="2"/>
    </row>
    <row r="2" spans="1:17" x14ac:dyDescent="0.25">
      <c r="A2" s="2"/>
      <c r="B2" s="2"/>
      <c r="C2" s="2"/>
      <c r="D2" s="2"/>
      <c r="E2" s="2"/>
      <c r="F2" s="4"/>
      <c r="G2" s="4"/>
      <c r="H2" s="2"/>
      <c r="I2" s="2"/>
    </row>
    <row r="3" spans="1:17" x14ac:dyDescent="0.25">
      <c r="A3" s="25" t="s">
        <v>67</v>
      </c>
      <c r="B3" s="2"/>
      <c r="C3" s="2"/>
      <c r="D3" s="2"/>
      <c r="E3" s="2"/>
      <c r="F3" s="64" t="s">
        <v>16</v>
      </c>
      <c r="G3" s="65"/>
      <c r="H3" s="66"/>
      <c r="I3" s="2"/>
      <c r="J3" s="67"/>
      <c r="K3" s="4"/>
      <c r="L3" s="4"/>
      <c r="M3" s="4"/>
      <c r="N3" s="4"/>
      <c r="O3" s="4"/>
      <c r="P3" s="4"/>
      <c r="Q3" s="4"/>
    </row>
    <row r="4" spans="1:17" x14ac:dyDescent="0.25">
      <c r="A4" s="25" t="s">
        <v>68</v>
      </c>
      <c r="B4" s="2" t="s">
        <v>69</v>
      </c>
      <c r="C4" s="2" t="s">
        <v>70</v>
      </c>
      <c r="D4" s="2" t="s">
        <v>71</v>
      </c>
      <c r="E4" s="2"/>
      <c r="F4" s="4"/>
      <c r="G4" s="4"/>
      <c r="H4" s="2"/>
      <c r="I4" s="2"/>
      <c r="J4" s="4"/>
      <c r="K4" s="4"/>
      <c r="L4" s="4"/>
      <c r="M4" s="4"/>
      <c r="N4" s="4"/>
      <c r="O4" s="4"/>
      <c r="P4" s="4"/>
      <c r="Q4" s="4"/>
    </row>
    <row r="5" spans="1:17" x14ac:dyDescent="0.25">
      <c r="A5" s="2" t="s">
        <v>72</v>
      </c>
      <c r="B5" s="2">
        <v>1</v>
      </c>
      <c r="C5" s="68">
        <v>2500</v>
      </c>
      <c r="D5" s="2">
        <v>2500</v>
      </c>
      <c r="E5" s="2"/>
      <c r="F5" s="4"/>
      <c r="G5" s="4"/>
      <c r="H5" s="2"/>
      <c r="I5" s="2"/>
      <c r="J5" s="4"/>
      <c r="K5" s="67"/>
      <c r="L5" s="67"/>
      <c r="M5" s="64"/>
      <c r="N5" s="64"/>
      <c r="O5" s="67"/>
      <c r="P5" s="64"/>
      <c r="Q5" s="65"/>
    </row>
    <row r="6" spans="1:17" x14ac:dyDescent="0.25">
      <c r="A6" s="2" t="s">
        <v>73</v>
      </c>
      <c r="B6" s="2">
        <v>1</v>
      </c>
      <c r="C6" s="68">
        <v>2500</v>
      </c>
      <c r="D6" s="2">
        <v>0</v>
      </c>
      <c r="E6" s="2" t="s">
        <v>74</v>
      </c>
      <c r="F6" s="4"/>
      <c r="G6" s="4"/>
      <c r="H6" s="2"/>
      <c r="I6" s="2"/>
      <c r="J6" s="67"/>
      <c r="K6" s="4"/>
      <c r="L6" s="4"/>
      <c r="M6" s="4"/>
      <c r="N6" s="4"/>
      <c r="O6" s="4"/>
      <c r="P6" s="4"/>
      <c r="Q6" s="4"/>
    </row>
    <row r="7" spans="1:17" x14ac:dyDescent="0.25">
      <c r="A7" s="2" t="s">
        <v>75</v>
      </c>
      <c r="B7" s="2">
        <v>1</v>
      </c>
      <c r="C7" s="2">
        <v>1500</v>
      </c>
      <c r="D7" s="2">
        <v>1500</v>
      </c>
      <c r="E7" s="2"/>
      <c r="F7" s="4"/>
      <c r="G7" s="4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x14ac:dyDescent="0.25">
      <c r="A8" s="2" t="s">
        <v>76</v>
      </c>
      <c r="B8" s="2">
        <v>1</v>
      </c>
      <c r="C8" s="2">
        <v>1500</v>
      </c>
      <c r="D8" s="2">
        <v>1500</v>
      </c>
      <c r="E8" s="2"/>
      <c r="F8" s="69">
        <f>+D23</f>
        <v>15785</v>
      </c>
      <c r="G8" s="4"/>
      <c r="H8" s="2"/>
      <c r="I8" s="2"/>
      <c r="J8" s="4"/>
      <c r="K8" s="4"/>
      <c r="L8" s="4"/>
      <c r="M8" s="4"/>
      <c r="N8" s="4"/>
      <c r="O8" s="4"/>
      <c r="P8" s="4"/>
      <c r="Q8" s="4"/>
    </row>
    <row r="9" spans="1:17" x14ac:dyDescent="0.25">
      <c r="A9" s="2" t="s">
        <v>77</v>
      </c>
      <c r="B9" s="2">
        <v>1</v>
      </c>
      <c r="C9" s="2">
        <v>1500</v>
      </c>
      <c r="D9" s="2">
        <v>1500</v>
      </c>
      <c r="E9" s="2"/>
      <c r="F9" s="4"/>
      <c r="G9" s="4"/>
      <c r="H9" s="2"/>
      <c r="I9" s="2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2" t="s">
        <v>78</v>
      </c>
      <c r="B10" s="2">
        <v>1</v>
      </c>
      <c r="C10" s="2">
        <v>750</v>
      </c>
      <c r="D10" s="2">
        <v>750</v>
      </c>
      <c r="E10" s="2"/>
      <c r="F10" s="4"/>
      <c r="G10" s="4"/>
      <c r="H10" s="2"/>
      <c r="I10" s="2"/>
      <c r="J10" s="4"/>
      <c r="K10" s="4"/>
      <c r="L10" s="4"/>
      <c r="M10" s="4"/>
      <c r="N10" s="70"/>
      <c r="O10" s="70"/>
      <c r="P10" s="4"/>
      <c r="Q10" s="4"/>
    </row>
    <row r="11" spans="1:17" x14ac:dyDescent="0.25">
      <c r="A11" s="2" t="s">
        <v>79</v>
      </c>
      <c r="B11" s="2">
        <v>1</v>
      </c>
      <c r="C11" s="2">
        <v>1500</v>
      </c>
      <c r="D11" s="2"/>
      <c r="E11" s="2"/>
      <c r="F11" s="4"/>
      <c r="G11" s="4"/>
      <c r="H11" s="2"/>
      <c r="I11" s="2"/>
      <c r="J11" s="71"/>
      <c r="K11" s="4"/>
      <c r="L11" s="72"/>
      <c r="M11" s="4"/>
      <c r="N11" s="70"/>
      <c r="O11" s="70"/>
      <c r="P11" s="4"/>
      <c r="Q11" s="4"/>
    </row>
    <row r="12" spans="1:17" x14ac:dyDescent="0.25">
      <c r="A12" s="2" t="s">
        <v>80</v>
      </c>
      <c r="B12" s="2">
        <v>2</v>
      </c>
      <c r="C12" s="2">
        <v>830</v>
      </c>
      <c r="D12" s="2">
        <f>B12*C12</f>
        <v>1660</v>
      </c>
      <c r="E12" s="2"/>
      <c r="F12" s="4"/>
      <c r="G12" s="4"/>
      <c r="H12" s="2"/>
      <c r="I12" s="2"/>
      <c r="J12" s="71"/>
      <c r="K12" s="4"/>
      <c r="L12" s="72"/>
      <c r="M12" s="4"/>
      <c r="N12" s="70"/>
      <c r="O12" s="70"/>
      <c r="P12" s="4"/>
      <c r="Q12" s="4"/>
    </row>
    <row r="13" spans="1:17" x14ac:dyDescent="0.25">
      <c r="A13" s="2" t="s">
        <v>81</v>
      </c>
      <c r="B13" s="2">
        <v>1</v>
      </c>
      <c r="C13" s="2">
        <v>500</v>
      </c>
      <c r="D13" s="2"/>
      <c r="E13" s="2"/>
      <c r="F13" s="4"/>
      <c r="G13" s="4"/>
      <c r="H13" s="2"/>
      <c r="I13" s="2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2" t="s">
        <v>82</v>
      </c>
      <c r="B14" s="2">
        <v>50</v>
      </c>
      <c r="C14" s="2">
        <v>30</v>
      </c>
      <c r="D14" s="2">
        <f>B14*C14</f>
        <v>1500</v>
      </c>
      <c r="E14" s="2"/>
      <c r="F14" s="73"/>
      <c r="G14" s="73"/>
      <c r="H14" s="2"/>
      <c r="I14" s="2"/>
      <c r="J14" s="74"/>
      <c r="K14" s="4"/>
      <c r="L14" s="4"/>
      <c r="M14" s="4"/>
      <c r="N14" s="4"/>
      <c r="O14" s="4"/>
      <c r="P14" s="73"/>
      <c r="Q14" s="73"/>
    </row>
    <row r="15" spans="1:17" x14ac:dyDescent="0.25">
      <c r="A15" s="2" t="s">
        <v>83</v>
      </c>
      <c r="B15" s="2">
        <v>2</v>
      </c>
      <c r="C15" s="2">
        <v>1500</v>
      </c>
      <c r="D15" s="2">
        <f>B15*C15</f>
        <v>3000</v>
      </c>
      <c r="E15" s="2"/>
      <c r="F15" s="73"/>
      <c r="G15" s="73"/>
      <c r="H15" s="2"/>
      <c r="I15" s="2"/>
      <c r="J15" s="74"/>
      <c r="K15" s="4"/>
      <c r="L15" s="4"/>
      <c r="M15" s="4"/>
      <c r="N15" s="4"/>
      <c r="O15" s="4"/>
      <c r="P15" s="73"/>
      <c r="Q15" s="73"/>
    </row>
    <row r="16" spans="1:17" x14ac:dyDescent="0.25">
      <c r="A16" s="2" t="s">
        <v>84</v>
      </c>
      <c r="B16" s="2">
        <v>1</v>
      </c>
      <c r="C16" s="2">
        <v>500</v>
      </c>
      <c r="D16" s="2">
        <v>500</v>
      </c>
      <c r="E16" s="2"/>
      <c r="F16" s="73"/>
      <c r="G16" s="73"/>
      <c r="H16" s="2"/>
      <c r="I16" s="2"/>
      <c r="J16" s="74"/>
      <c r="K16" s="4"/>
      <c r="L16" s="4"/>
      <c r="M16" s="4"/>
      <c r="N16" s="4"/>
      <c r="O16" s="4"/>
      <c r="P16" s="73"/>
      <c r="Q16" s="73"/>
    </row>
    <row r="17" spans="1:17" x14ac:dyDescent="0.25">
      <c r="A17" s="2" t="s">
        <v>85</v>
      </c>
      <c r="B17" s="2">
        <v>1</v>
      </c>
      <c r="C17" s="2">
        <v>2500</v>
      </c>
      <c r="D17" s="2">
        <v>2500</v>
      </c>
      <c r="E17" s="2"/>
      <c r="F17" s="73"/>
      <c r="G17" s="73"/>
      <c r="H17" s="2"/>
      <c r="I17" s="2"/>
      <c r="J17" s="74"/>
      <c r="K17" s="4"/>
      <c r="L17" s="4"/>
      <c r="M17" s="4"/>
      <c r="N17" s="4"/>
      <c r="O17" s="4"/>
      <c r="P17" s="73"/>
      <c r="Q17" s="73"/>
    </row>
    <row r="18" spans="1:17" x14ac:dyDescent="0.25">
      <c r="A18" s="2"/>
      <c r="B18" s="2"/>
      <c r="C18" s="2"/>
      <c r="D18" s="2"/>
      <c r="E18" s="2"/>
      <c r="F18" s="73"/>
      <c r="G18" s="73"/>
      <c r="H18" s="2"/>
      <c r="I18" s="2"/>
      <c r="J18" s="74"/>
      <c r="K18" s="4"/>
      <c r="L18" s="4"/>
      <c r="M18" s="4"/>
      <c r="N18" s="4"/>
      <c r="O18" s="4"/>
      <c r="P18" s="73"/>
      <c r="Q18" s="73"/>
    </row>
    <row r="19" spans="1:17" x14ac:dyDescent="0.25">
      <c r="A19" s="2" t="s">
        <v>86</v>
      </c>
      <c r="B19" s="2"/>
      <c r="C19" s="2"/>
      <c r="D19" s="25">
        <f>SUM(D5:D18)</f>
        <v>16910</v>
      </c>
      <c r="E19" s="2"/>
      <c r="F19" s="73"/>
      <c r="G19" s="73"/>
      <c r="H19" s="2"/>
      <c r="I19" s="2"/>
      <c r="J19" s="74"/>
      <c r="K19" s="4"/>
      <c r="L19" s="4"/>
      <c r="M19" s="4"/>
      <c r="N19" s="4"/>
      <c r="O19" s="4"/>
      <c r="P19" s="73"/>
      <c r="Q19" s="73"/>
    </row>
    <row r="20" spans="1:17" x14ac:dyDescent="0.25">
      <c r="A20" s="2"/>
      <c r="B20" s="2"/>
      <c r="C20" s="2"/>
      <c r="D20" s="2"/>
      <c r="E20" s="2"/>
      <c r="F20" s="73"/>
      <c r="G20" s="73"/>
      <c r="H20" s="2"/>
      <c r="I20" s="2"/>
      <c r="J20" s="74"/>
      <c r="K20" s="4"/>
      <c r="L20" s="4"/>
      <c r="M20" s="4"/>
      <c r="N20" s="4"/>
      <c r="O20" s="4"/>
      <c r="P20" s="73"/>
      <c r="Q20" s="73"/>
    </row>
    <row r="21" spans="1:17" x14ac:dyDescent="0.25">
      <c r="A21" s="25" t="s">
        <v>87</v>
      </c>
      <c r="B21" s="2"/>
      <c r="C21" s="2"/>
      <c r="D21" s="2"/>
      <c r="E21" s="2"/>
      <c r="F21" s="4"/>
      <c r="G21" s="73"/>
      <c r="H21" s="2"/>
      <c r="I21" s="2"/>
      <c r="J21" s="74"/>
      <c r="K21" s="4"/>
      <c r="L21" s="4"/>
      <c r="M21" s="4"/>
      <c r="N21" s="4"/>
      <c r="O21" s="4"/>
      <c r="P21" s="4"/>
      <c r="Q21" s="73"/>
    </row>
    <row r="22" spans="1:17" x14ac:dyDescent="0.25">
      <c r="A22" s="2"/>
      <c r="B22" s="2">
        <v>150</v>
      </c>
      <c r="C22" s="2">
        <v>7.5</v>
      </c>
      <c r="D22" s="25">
        <f>B22*C22</f>
        <v>1125</v>
      </c>
      <c r="E22" s="2"/>
      <c r="F22" s="4"/>
      <c r="G22" s="73"/>
      <c r="H22" s="2"/>
      <c r="I22" s="2"/>
      <c r="J22" s="74"/>
      <c r="K22" s="4"/>
      <c r="L22" s="4"/>
      <c r="M22" s="67"/>
      <c r="N22" s="67"/>
      <c r="O22" s="4"/>
      <c r="P22" s="4"/>
      <c r="Q22" s="73"/>
    </row>
    <row r="23" spans="1:17" x14ac:dyDescent="0.25">
      <c r="A23" s="25" t="s">
        <v>88</v>
      </c>
      <c r="B23" s="2"/>
      <c r="C23" s="2"/>
      <c r="D23" s="25">
        <f>D19-D22</f>
        <v>15785</v>
      </c>
      <c r="E23" s="2"/>
      <c r="F23" s="73"/>
      <c r="G23" s="73"/>
      <c r="H23" s="2"/>
      <c r="I23" s="2"/>
      <c r="J23" s="74"/>
      <c r="K23" s="4"/>
      <c r="L23" s="4"/>
      <c r="M23" s="4"/>
      <c r="N23" s="4"/>
      <c r="O23" s="4"/>
      <c r="P23" s="73"/>
      <c r="Q23" s="73"/>
    </row>
    <row r="24" spans="1:17" x14ac:dyDescent="0.25">
      <c r="A24" s="2"/>
      <c r="B24" s="2"/>
      <c r="C24" s="2"/>
      <c r="D24" s="2"/>
      <c r="E24" s="2"/>
      <c r="F24" s="4"/>
      <c r="G24" s="73"/>
      <c r="H24" s="2"/>
      <c r="I24" s="2"/>
      <c r="J24" s="74"/>
      <c r="K24" s="4"/>
      <c r="L24" s="4"/>
      <c r="M24" s="4"/>
      <c r="N24" s="4"/>
      <c r="O24" s="4"/>
      <c r="P24" s="4"/>
      <c r="Q24" s="73"/>
    </row>
    <row r="25" spans="1:17" x14ac:dyDescent="0.25">
      <c r="A25" s="71"/>
      <c r="B25" s="2"/>
      <c r="C25" s="2"/>
      <c r="D25" s="2"/>
      <c r="E25" s="2"/>
      <c r="F25" s="67"/>
      <c r="G25" s="4"/>
      <c r="H25" s="2"/>
      <c r="I25" s="2"/>
      <c r="J25" s="71"/>
      <c r="K25" s="4"/>
      <c r="L25" s="4"/>
      <c r="M25" s="4"/>
      <c r="N25" s="4"/>
      <c r="O25" s="4"/>
      <c r="P25" s="67"/>
      <c r="Q25" s="4"/>
    </row>
    <row r="26" spans="1:17" x14ac:dyDescent="0.25">
      <c r="A26" s="75" t="s">
        <v>52</v>
      </c>
      <c r="B26" s="2" t="s">
        <v>69</v>
      </c>
      <c r="C26" s="2" t="s">
        <v>70</v>
      </c>
      <c r="D26" s="2" t="s">
        <v>89</v>
      </c>
      <c r="E26" s="2" t="s">
        <v>71</v>
      </c>
      <c r="F26" s="2" t="s">
        <v>90</v>
      </c>
      <c r="G26" s="2" t="s">
        <v>71</v>
      </c>
      <c r="H26" s="2"/>
      <c r="I26" s="2"/>
      <c r="J26" s="71"/>
      <c r="K26" s="67"/>
      <c r="L26" s="4"/>
      <c r="M26" s="4"/>
      <c r="N26" s="4"/>
      <c r="O26" s="4"/>
      <c r="P26" s="4"/>
      <c r="Q26" s="4"/>
    </row>
    <row r="27" spans="1:17" x14ac:dyDescent="0.25">
      <c r="A27" s="25" t="s">
        <v>91</v>
      </c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76"/>
      <c r="Q27" s="4"/>
    </row>
    <row r="28" spans="1:17" x14ac:dyDescent="0.25">
      <c r="A28" s="2" t="s">
        <v>92</v>
      </c>
      <c r="B28" s="2">
        <v>1</v>
      </c>
      <c r="C28" s="2">
        <v>500</v>
      </c>
      <c r="D28" s="2"/>
      <c r="E28" s="2" t="s">
        <v>93</v>
      </c>
      <c r="F28" s="2"/>
      <c r="G28" s="2"/>
      <c r="H28" s="2"/>
      <c r="I28" s="2"/>
      <c r="J28" s="4"/>
      <c r="K28" s="4"/>
      <c r="L28" s="4"/>
      <c r="M28" s="4"/>
      <c r="N28" s="4"/>
      <c r="O28" s="4"/>
      <c r="P28" s="76"/>
      <c r="Q28" s="4"/>
    </row>
    <row r="29" spans="1:17" x14ac:dyDescent="0.25">
      <c r="A29" s="2" t="s">
        <v>94</v>
      </c>
      <c r="B29" s="2">
        <v>1</v>
      </c>
      <c r="C29" s="2">
        <v>350</v>
      </c>
      <c r="D29" s="2"/>
      <c r="E29" s="2" t="s">
        <v>93</v>
      </c>
      <c r="F29" s="2"/>
      <c r="G29" s="2"/>
      <c r="H29" s="2"/>
      <c r="I29" s="2"/>
      <c r="J29" s="4"/>
      <c r="K29" s="4"/>
      <c r="L29" s="4"/>
      <c r="M29" s="4"/>
      <c r="N29" s="4"/>
      <c r="O29" s="4"/>
      <c r="P29" s="76"/>
      <c r="Q29" s="4"/>
    </row>
    <row r="30" spans="1:17" x14ac:dyDescent="0.25">
      <c r="A30" s="2" t="s">
        <v>95</v>
      </c>
      <c r="B30" s="2">
        <v>10</v>
      </c>
      <c r="C30" s="2">
        <v>30</v>
      </c>
      <c r="D30" s="2">
        <v>1</v>
      </c>
      <c r="E30" s="2">
        <f>B30*C30*D30</f>
        <v>300</v>
      </c>
      <c r="F30" s="2">
        <v>3</v>
      </c>
      <c r="G30" s="2">
        <f>E30*F30</f>
        <v>900</v>
      </c>
      <c r="H30" s="2"/>
      <c r="I30" s="2"/>
      <c r="J30" s="4"/>
      <c r="K30" s="4"/>
      <c r="L30" s="4"/>
      <c r="M30" s="4"/>
      <c r="N30" s="4"/>
      <c r="O30" s="4"/>
      <c r="P30" s="76"/>
      <c r="Q30" s="4"/>
    </row>
    <row r="31" spans="1:17" x14ac:dyDescent="0.25">
      <c r="A31" s="2" t="s">
        <v>96</v>
      </c>
      <c r="B31" s="2">
        <v>12</v>
      </c>
      <c r="C31" s="2">
        <v>45</v>
      </c>
      <c r="D31" s="2">
        <v>6</v>
      </c>
      <c r="E31" s="2">
        <f>B31*C31*D31</f>
        <v>3240</v>
      </c>
      <c r="F31" s="2">
        <v>3</v>
      </c>
      <c r="G31" s="2">
        <f>E31*F31</f>
        <v>9720</v>
      </c>
      <c r="H31" s="2"/>
      <c r="I31" s="2"/>
      <c r="J31" s="4"/>
      <c r="K31" s="4"/>
      <c r="L31" s="4"/>
      <c r="M31" s="4"/>
      <c r="N31" s="4"/>
      <c r="O31" s="4"/>
      <c r="P31" s="76"/>
      <c r="Q31" s="4"/>
    </row>
    <row r="32" spans="1:17" x14ac:dyDescent="0.25">
      <c r="A32" s="2" t="s">
        <v>97</v>
      </c>
      <c r="B32" s="2">
        <v>10</v>
      </c>
      <c r="C32" s="2">
        <v>15</v>
      </c>
      <c r="D32" s="2">
        <v>6</v>
      </c>
      <c r="E32" s="2">
        <f>B32*C32*D32</f>
        <v>900</v>
      </c>
      <c r="F32" s="2">
        <v>3</v>
      </c>
      <c r="G32" s="2">
        <f>E32*F32</f>
        <v>2700</v>
      </c>
      <c r="H32" s="2"/>
      <c r="I32" s="67"/>
      <c r="J32" s="67"/>
      <c r="K32" s="4"/>
      <c r="L32" s="4"/>
      <c r="M32" s="4"/>
      <c r="N32" s="4"/>
      <c r="O32" s="4"/>
      <c r="P32" s="67"/>
      <c r="Q32" s="67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67"/>
      <c r="J33" s="67"/>
      <c r="K33" s="4"/>
      <c r="L33" s="4"/>
      <c r="M33" s="4"/>
      <c r="N33" s="4"/>
      <c r="O33" s="4"/>
      <c r="P33" s="67"/>
      <c r="Q33" s="67"/>
    </row>
    <row r="34" spans="1:17" x14ac:dyDescent="0.25">
      <c r="A34" s="25" t="s">
        <v>86</v>
      </c>
      <c r="B34" s="2"/>
      <c r="C34" s="2"/>
      <c r="D34" s="2"/>
      <c r="E34" s="25">
        <f>SUM(E30:E33)</f>
        <v>4440</v>
      </c>
      <c r="F34" s="2"/>
      <c r="G34" s="77">
        <f>SUM(G27:G33)</f>
        <v>13320</v>
      </c>
      <c r="H34" s="2"/>
      <c r="I34" s="67"/>
      <c r="J34" s="67"/>
      <c r="K34" s="4"/>
      <c r="L34" s="4"/>
      <c r="M34" s="4"/>
      <c r="N34" s="4"/>
      <c r="O34" s="4"/>
      <c r="P34" s="67"/>
      <c r="Q34" s="67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67"/>
      <c r="J35" s="67"/>
      <c r="K35" s="4"/>
      <c r="L35" s="4"/>
      <c r="M35" s="4"/>
      <c r="N35" s="4"/>
      <c r="O35" s="4"/>
      <c r="P35" s="67"/>
      <c r="Q35" s="67"/>
    </row>
    <row r="36" spans="1:17" x14ac:dyDescent="0.25">
      <c r="A36" s="25" t="s">
        <v>87</v>
      </c>
      <c r="B36" s="2"/>
      <c r="C36" s="2"/>
      <c r="D36" s="2"/>
      <c r="E36" s="2"/>
      <c r="F36" s="2"/>
      <c r="G36" s="2"/>
      <c r="H36" s="2"/>
      <c r="I36" s="67"/>
      <c r="J36" s="67"/>
      <c r="K36" s="4"/>
      <c r="L36" s="4"/>
      <c r="M36" s="4"/>
      <c r="N36" s="4"/>
      <c r="O36" s="4"/>
      <c r="P36" s="67"/>
      <c r="Q36" s="67"/>
    </row>
    <row r="37" spans="1:17" x14ac:dyDescent="0.25">
      <c r="A37" s="2" t="s">
        <v>98</v>
      </c>
      <c r="B37" s="2">
        <v>3</v>
      </c>
      <c r="C37" s="2">
        <v>150</v>
      </c>
      <c r="D37" s="2">
        <v>1</v>
      </c>
      <c r="E37" s="2">
        <f>B37*C37*D37</f>
        <v>450</v>
      </c>
      <c r="F37" s="2">
        <v>3</v>
      </c>
      <c r="G37" s="2">
        <f>+E37*F37</f>
        <v>1350</v>
      </c>
      <c r="H37" s="2"/>
      <c r="I37" s="67"/>
      <c r="J37" s="67"/>
      <c r="K37" s="4"/>
      <c r="L37" s="4"/>
      <c r="M37" s="4"/>
      <c r="N37" s="4"/>
      <c r="O37" s="4"/>
      <c r="P37" s="67"/>
      <c r="Q37" s="67"/>
    </row>
    <row r="38" spans="1:17" x14ac:dyDescent="0.25">
      <c r="A38" s="2"/>
      <c r="B38" s="2">
        <v>3</v>
      </c>
      <c r="C38" s="2">
        <v>65</v>
      </c>
      <c r="D38" s="2">
        <v>1</v>
      </c>
      <c r="E38" s="2">
        <f>B38*C38*D38</f>
        <v>195</v>
      </c>
      <c r="F38" s="2">
        <v>3</v>
      </c>
      <c r="G38" s="2">
        <f>E38*F38</f>
        <v>585</v>
      </c>
      <c r="H38" s="2"/>
      <c r="I38" s="67"/>
      <c r="J38" s="67"/>
      <c r="K38" s="4"/>
      <c r="L38" s="4"/>
      <c r="M38" s="4"/>
      <c r="N38" s="4"/>
      <c r="O38" s="4"/>
      <c r="P38" s="67"/>
      <c r="Q38" s="67"/>
    </row>
    <row r="39" spans="1:17" x14ac:dyDescent="0.25">
      <c r="A39" s="2"/>
      <c r="B39" s="2">
        <v>4</v>
      </c>
      <c r="C39" s="2">
        <v>0</v>
      </c>
      <c r="D39" s="2">
        <v>1</v>
      </c>
      <c r="E39" s="2"/>
      <c r="F39" s="2">
        <v>3</v>
      </c>
      <c r="G39" s="2"/>
      <c r="H39" s="2"/>
      <c r="I39" s="67"/>
      <c r="J39" s="67"/>
      <c r="K39" s="4"/>
      <c r="L39" s="4"/>
      <c r="M39" s="4"/>
      <c r="N39" s="4"/>
      <c r="O39" s="4"/>
      <c r="P39" s="67"/>
      <c r="Q39" s="67"/>
    </row>
    <row r="40" spans="1:17" x14ac:dyDescent="0.25">
      <c r="A40" s="25" t="s">
        <v>16</v>
      </c>
      <c r="B40" s="2"/>
      <c r="C40" s="2"/>
      <c r="D40" s="2"/>
      <c r="E40" s="25">
        <f>SUM(E37:E39)</f>
        <v>645</v>
      </c>
      <c r="F40" s="2"/>
      <c r="G40" s="2">
        <f>SUM(G37:G39)</f>
        <v>1935</v>
      </c>
      <c r="H40" s="2"/>
      <c r="I40" s="67"/>
      <c r="J40" s="67"/>
      <c r="K40" s="4"/>
      <c r="L40" s="4"/>
      <c r="M40" s="4"/>
      <c r="N40" s="4"/>
      <c r="O40" s="4"/>
      <c r="P40" s="67"/>
      <c r="Q40" s="67"/>
    </row>
    <row r="41" spans="1:17" x14ac:dyDescent="0.25">
      <c r="A41" s="25" t="s">
        <v>99</v>
      </c>
      <c r="B41" s="2"/>
      <c r="C41" s="2"/>
      <c r="D41" s="2"/>
      <c r="E41" s="25">
        <f>E34-E40</f>
        <v>3795</v>
      </c>
      <c r="F41" s="2"/>
      <c r="G41" s="25">
        <f>G34-G40</f>
        <v>11385</v>
      </c>
      <c r="H41" s="2"/>
      <c r="I41" s="67"/>
      <c r="J41" s="67"/>
      <c r="K41" s="4"/>
      <c r="L41" s="4"/>
      <c r="M41" s="4"/>
      <c r="N41" s="4"/>
      <c r="O41" s="4"/>
      <c r="P41" s="67"/>
      <c r="Q41" s="67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67"/>
      <c r="J42" s="67"/>
      <c r="K42" s="4"/>
      <c r="L42" s="4"/>
      <c r="M42" s="4"/>
      <c r="N42" s="4"/>
      <c r="O42" s="4"/>
      <c r="P42" s="67"/>
      <c r="Q42" s="67"/>
    </row>
    <row r="43" spans="1:17" x14ac:dyDescent="0.25">
      <c r="A43" s="25" t="s">
        <v>100</v>
      </c>
      <c r="B43" s="2"/>
      <c r="C43" s="2"/>
      <c r="D43" s="2"/>
      <c r="E43" s="2"/>
      <c r="F43" s="2"/>
      <c r="G43" s="2"/>
      <c r="H43" s="2"/>
      <c r="I43" s="67"/>
      <c r="J43" s="67"/>
      <c r="K43" s="4"/>
      <c r="L43" s="4"/>
      <c r="M43" s="4"/>
      <c r="N43" s="4"/>
      <c r="O43" s="4"/>
      <c r="P43" s="67"/>
      <c r="Q43" s="67"/>
    </row>
    <row r="44" spans="1:17" x14ac:dyDescent="0.25">
      <c r="A44" s="2" t="s">
        <v>92</v>
      </c>
      <c r="B44" s="2">
        <v>1</v>
      </c>
      <c r="C44" s="2">
        <v>500</v>
      </c>
      <c r="D44" s="2">
        <v>1</v>
      </c>
      <c r="E44" s="78">
        <f>B44*C44*D44</f>
        <v>500</v>
      </c>
      <c r="F44" s="2"/>
      <c r="G44" s="2"/>
      <c r="H44" s="2"/>
      <c r="I44" s="67"/>
      <c r="J44" s="67"/>
      <c r="K44" s="4"/>
      <c r="L44" s="4"/>
      <c r="M44" s="4"/>
      <c r="N44" s="4"/>
      <c r="O44" s="4"/>
      <c r="P44" s="67"/>
      <c r="Q44" s="67"/>
    </row>
    <row r="45" spans="1:17" x14ac:dyDescent="0.25">
      <c r="A45" s="2" t="s">
        <v>101</v>
      </c>
      <c r="B45" s="2">
        <v>5</v>
      </c>
      <c r="C45" s="2">
        <v>350</v>
      </c>
      <c r="D45" s="2">
        <v>1</v>
      </c>
      <c r="E45" s="2" t="s">
        <v>102</v>
      </c>
      <c r="F45" s="2"/>
      <c r="G45" s="2"/>
      <c r="H45" s="2"/>
      <c r="I45" s="67"/>
      <c r="J45" s="67"/>
      <c r="K45" s="4"/>
      <c r="L45" s="4"/>
      <c r="M45" s="4"/>
      <c r="N45" s="4"/>
      <c r="O45" s="4"/>
      <c r="P45" s="67"/>
      <c r="Q45" s="67"/>
    </row>
    <row r="46" spans="1:17" x14ac:dyDescent="0.25">
      <c r="A46" s="2" t="s">
        <v>103</v>
      </c>
      <c r="B46" s="2">
        <v>1</v>
      </c>
      <c r="C46" s="2">
        <v>500</v>
      </c>
      <c r="D46" s="2">
        <v>1</v>
      </c>
      <c r="E46" s="2">
        <f t="shared" ref="E46:E53" si="0">B46*C46*D46</f>
        <v>500</v>
      </c>
      <c r="F46" s="2"/>
      <c r="G46" s="2"/>
      <c r="H46" s="2"/>
      <c r="I46" s="67"/>
      <c r="J46" s="67"/>
      <c r="K46" s="4"/>
      <c r="L46" s="4"/>
      <c r="M46" s="4"/>
      <c r="N46" s="4"/>
      <c r="O46" s="4"/>
      <c r="P46" s="67"/>
      <c r="Q46" s="67"/>
    </row>
    <row r="47" spans="1:17" x14ac:dyDescent="0.25">
      <c r="A47" s="2" t="s">
        <v>104</v>
      </c>
      <c r="B47" s="2">
        <v>1</v>
      </c>
      <c r="C47" s="2">
        <v>480</v>
      </c>
      <c r="D47" s="78">
        <v>1</v>
      </c>
      <c r="E47" s="2">
        <f t="shared" si="0"/>
        <v>480</v>
      </c>
      <c r="F47" s="2"/>
      <c r="G47" s="2"/>
      <c r="H47" s="2"/>
      <c r="I47" s="67"/>
      <c r="J47" s="67"/>
      <c r="K47" s="4"/>
      <c r="L47" s="4"/>
      <c r="M47" s="4"/>
      <c r="N47" s="4"/>
      <c r="O47" s="4"/>
      <c r="P47" s="67"/>
      <c r="Q47" s="67"/>
    </row>
    <row r="48" spans="1:17" x14ac:dyDescent="0.25">
      <c r="A48" s="2" t="s">
        <v>105</v>
      </c>
      <c r="B48" s="2">
        <v>1</v>
      </c>
      <c r="C48" s="2">
        <v>160</v>
      </c>
      <c r="D48" s="78">
        <v>1</v>
      </c>
      <c r="E48" s="2">
        <f t="shared" si="0"/>
        <v>160</v>
      </c>
      <c r="F48" s="2"/>
      <c r="G48" s="2"/>
      <c r="H48" s="2"/>
      <c r="I48" s="67"/>
      <c r="J48" s="67"/>
      <c r="K48" s="4"/>
      <c r="L48" s="4"/>
      <c r="M48" s="4"/>
      <c r="N48" s="4"/>
      <c r="O48" s="4"/>
      <c r="P48" s="67"/>
      <c r="Q48" s="67"/>
    </row>
    <row r="49" spans="1:17" x14ac:dyDescent="0.25">
      <c r="A49" s="2" t="s">
        <v>106</v>
      </c>
      <c r="B49" s="2">
        <v>40</v>
      </c>
      <c r="C49" s="2">
        <v>12</v>
      </c>
      <c r="D49" s="2">
        <v>1</v>
      </c>
      <c r="E49" s="2">
        <f t="shared" si="0"/>
        <v>480</v>
      </c>
      <c r="F49" s="2"/>
      <c r="G49" s="2"/>
      <c r="H49" s="2"/>
      <c r="I49" s="67"/>
      <c r="J49" s="67"/>
      <c r="K49" s="4"/>
      <c r="L49" s="4"/>
      <c r="M49" s="4"/>
      <c r="N49" s="4"/>
      <c r="O49" s="4"/>
      <c r="P49" s="67"/>
      <c r="Q49" s="67"/>
    </row>
    <row r="50" spans="1:17" x14ac:dyDescent="0.25">
      <c r="A50" s="2" t="s">
        <v>107</v>
      </c>
      <c r="B50" s="2">
        <v>1</v>
      </c>
      <c r="C50" s="2">
        <v>950</v>
      </c>
      <c r="D50" s="2">
        <v>1</v>
      </c>
      <c r="E50" s="2">
        <f t="shared" si="0"/>
        <v>950</v>
      </c>
      <c r="F50" s="2"/>
      <c r="G50" s="2"/>
      <c r="H50" s="2"/>
      <c r="I50" s="67"/>
      <c r="J50" s="67"/>
      <c r="K50" s="4"/>
      <c r="L50" s="4"/>
      <c r="M50" s="4"/>
      <c r="N50" s="4"/>
      <c r="O50" s="4"/>
      <c r="P50" s="67"/>
      <c r="Q50" s="67"/>
    </row>
    <row r="51" spans="1:17" x14ac:dyDescent="0.25">
      <c r="A51" s="2" t="s">
        <v>108</v>
      </c>
      <c r="B51" s="2">
        <v>34</v>
      </c>
      <c r="C51" s="2">
        <v>45</v>
      </c>
      <c r="D51" s="2">
        <v>6</v>
      </c>
      <c r="E51" s="2">
        <f t="shared" si="0"/>
        <v>9180</v>
      </c>
      <c r="F51" s="2"/>
      <c r="G51" s="2"/>
      <c r="H51" s="2"/>
      <c r="I51" s="67"/>
      <c r="J51" s="67"/>
      <c r="K51" s="4"/>
      <c r="L51" s="4"/>
      <c r="M51" s="4"/>
      <c r="N51" s="4"/>
      <c r="O51" s="4"/>
      <c r="P51" s="67"/>
      <c r="Q51" s="67"/>
    </row>
    <row r="52" spans="1:17" x14ac:dyDescent="0.25">
      <c r="A52" s="2" t="s">
        <v>95</v>
      </c>
      <c r="B52" s="2">
        <v>34</v>
      </c>
      <c r="C52" s="2">
        <v>50</v>
      </c>
      <c r="D52" s="2">
        <v>1</v>
      </c>
      <c r="E52" s="2">
        <f t="shared" si="0"/>
        <v>1700</v>
      </c>
      <c r="F52" s="2"/>
      <c r="G52" s="2"/>
      <c r="H52" s="2"/>
      <c r="I52" s="67"/>
      <c r="J52" s="67"/>
      <c r="K52" s="4"/>
      <c r="L52" s="4"/>
      <c r="M52" s="4"/>
      <c r="N52" s="4"/>
      <c r="O52" s="4"/>
      <c r="P52" s="67"/>
      <c r="Q52" s="67"/>
    </row>
    <row r="53" spans="1:17" x14ac:dyDescent="0.25">
      <c r="A53" s="2" t="s">
        <v>97</v>
      </c>
      <c r="B53" s="2">
        <v>34</v>
      </c>
      <c r="C53" s="2">
        <v>15</v>
      </c>
      <c r="D53" s="2">
        <v>6</v>
      </c>
      <c r="E53" s="2">
        <f t="shared" si="0"/>
        <v>3060</v>
      </c>
      <c r="F53" s="2"/>
      <c r="G53" s="2"/>
      <c r="H53" s="2"/>
      <c r="I53" s="67"/>
      <c r="J53" s="67"/>
      <c r="K53" s="4"/>
      <c r="L53" s="4"/>
      <c r="M53" s="4"/>
      <c r="N53" s="4"/>
      <c r="O53" s="4"/>
      <c r="P53" s="67"/>
      <c r="Q53" s="67"/>
    </row>
    <row r="54" spans="1:17" x14ac:dyDescent="0.25">
      <c r="A54" s="25" t="s">
        <v>16</v>
      </c>
      <c r="B54" s="2"/>
      <c r="C54" s="2"/>
      <c r="D54" s="2"/>
      <c r="E54" s="25">
        <f>SUM(E44:E53)</f>
        <v>17010</v>
      </c>
      <c r="F54" s="2"/>
      <c r="G54" s="25">
        <v>20610</v>
      </c>
      <c r="H54" s="2"/>
      <c r="I54" s="67"/>
      <c r="J54" s="67"/>
      <c r="K54" s="4"/>
      <c r="L54" s="4"/>
      <c r="M54" s="4"/>
      <c r="N54" s="4"/>
      <c r="O54" s="4"/>
      <c r="P54" s="67"/>
      <c r="Q54" s="67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67"/>
      <c r="J55" s="67"/>
      <c r="K55" s="4"/>
      <c r="L55" s="4"/>
      <c r="M55" s="4"/>
      <c r="N55" s="4"/>
      <c r="O55" s="4"/>
      <c r="P55" s="67"/>
      <c r="Q55" s="67"/>
    </row>
    <row r="56" spans="1:17" x14ac:dyDescent="0.25">
      <c r="A56" s="25" t="s">
        <v>87</v>
      </c>
      <c r="B56" s="2"/>
      <c r="C56" s="2"/>
      <c r="D56" s="2"/>
      <c r="E56" s="2"/>
      <c r="F56" s="2"/>
      <c r="G56" s="2"/>
      <c r="H56" s="2"/>
      <c r="I56" s="67"/>
      <c r="J56" s="67"/>
      <c r="K56" s="4"/>
      <c r="L56" s="4"/>
      <c r="M56" s="4"/>
      <c r="N56" s="4"/>
      <c r="O56" s="4"/>
      <c r="P56" s="67"/>
      <c r="Q56" s="67"/>
    </row>
    <row r="57" spans="1:17" x14ac:dyDescent="0.25">
      <c r="A57" s="2" t="s">
        <v>109</v>
      </c>
      <c r="B57" s="2">
        <v>10</v>
      </c>
      <c r="C57" s="2">
        <v>150</v>
      </c>
      <c r="D57" s="2">
        <v>1</v>
      </c>
      <c r="E57" s="2">
        <f>B57*C57*D57</f>
        <v>1500</v>
      </c>
      <c r="F57" s="2"/>
      <c r="G57" s="2"/>
      <c r="H57" s="2"/>
      <c r="I57" s="67"/>
      <c r="J57" s="67"/>
      <c r="K57" s="4"/>
      <c r="L57" s="4"/>
      <c r="M57" s="4"/>
      <c r="N57" s="4"/>
      <c r="O57" s="4"/>
      <c r="P57" s="67"/>
      <c r="Q57" s="67"/>
    </row>
    <row r="58" spans="1:17" x14ac:dyDescent="0.25">
      <c r="A58" s="2"/>
      <c r="B58" s="2">
        <v>10</v>
      </c>
      <c r="C58" s="2">
        <v>65</v>
      </c>
      <c r="D58" s="2">
        <v>1</v>
      </c>
      <c r="E58" s="2">
        <f>B58*C58*D58</f>
        <v>650</v>
      </c>
      <c r="F58" s="2"/>
      <c r="G58" s="2"/>
      <c r="H58" s="2"/>
      <c r="I58" s="67"/>
      <c r="J58" s="67"/>
      <c r="K58" s="4"/>
      <c r="L58" s="4"/>
      <c r="M58" s="4"/>
      <c r="N58" s="4"/>
      <c r="O58" s="4"/>
      <c r="P58" s="67"/>
      <c r="Q58" s="67"/>
    </row>
    <row r="59" spans="1:17" x14ac:dyDescent="0.25">
      <c r="A59" s="2"/>
      <c r="B59" s="2">
        <v>10</v>
      </c>
      <c r="C59" s="2">
        <v>0</v>
      </c>
      <c r="D59" s="2">
        <v>1</v>
      </c>
      <c r="E59" s="2">
        <f>B59*C59*D59</f>
        <v>0</v>
      </c>
      <c r="F59" s="2"/>
      <c r="G59" s="2"/>
      <c r="H59" s="2"/>
      <c r="I59" s="67"/>
      <c r="J59" s="67"/>
      <c r="K59" s="4"/>
      <c r="L59" s="4"/>
      <c r="M59" s="4"/>
      <c r="N59" s="4"/>
      <c r="O59" s="4"/>
      <c r="P59" s="67"/>
      <c r="Q59" s="67"/>
    </row>
    <row r="60" spans="1:17" x14ac:dyDescent="0.25">
      <c r="A60" s="25" t="s">
        <v>16</v>
      </c>
      <c r="B60" s="2"/>
      <c r="C60" s="2"/>
      <c r="D60" s="2"/>
      <c r="E60" s="25">
        <f>SUM(E57:E59)</f>
        <v>2150</v>
      </c>
      <c r="F60" s="2"/>
      <c r="G60" s="25">
        <v>2580</v>
      </c>
      <c r="H60" s="2"/>
      <c r="I60" s="67"/>
      <c r="J60" s="67"/>
      <c r="K60" s="4"/>
      <c r="L60" s="4"/>
      <c r="M60" s="4"/>
      <c r="N60" s="4"/>
      <c r="O60" s="4"/>
      <c r="P60" s="67"/>
      <c r="Q60" s="67"/>
    </row>
    <row r="61" spans="1:17" x14ac:dyDescent="0.25">
      <c r="A61" s="79"/>
      <c r="B61" s="2"/>
      <c r="C61" s="2"/>
      <c r="D61" s="2"/>
      <c r="E61" s="25"/>
      <c r="F61" s="2"/>
      <c r="G61" s="25"/>
      <c r="H61" s="2"/>
      <c r="I61" s="67"/>
      <c r="J61" s="67"/>
      <c r="K61" s="4"/>
      <c r="L61" s="4"/>
      <c r="M61" s="4"/>
      <c r="N61" s="4"/>
      <c r="O61" s="4"/>
      <c r="P61" s="67"/>
      <c r="Q61" s="67"/>
    </row>
    <row r="62" spans="1:17" x14ac:dyDescent="0.25">
      <c r="A62" s="79"/>
      <c r="B62" s="2"/>
      <c r="C62" s="2"/>
      <c r="D62" s="2"/>
      <c r="E62" s="2"/>
      <c r="F62" s="2"/>
      <c r="G62" s="25"/>
      <c r="H62" s="2"/>
      <c r="I62" s="67"/>
      <c r="J62" s="67"/>
      <c r="K62" s="4"/>
      <c r="L62" s="4"/>
      <c r="M62" s="4"/>
      <c r="N62" s="4"/>
      <c r="O62" s="4"/>
      <c r="P62" s="67"/>
      <c r="Q62" s="67"/>
    </row>
    <row r="63" spans="1:17" x14ac:dyDescent="0.25">
      <c r="A63" s="2" t="s">
        <v>110</v>
      </c>
      <c r="B63" s="2"/>
      <c r="C63" s="2"/>
      <c r="D63" s="2"/>
      <c r="E63" s="2"/>
      <c r="F63" s="2"/>
      <c r="G63" s="2"/>
      <c r="H63" s="2">
        <f>G34+G54</f>
        <v>33930</v>
      </c>
      <c r="I63" s="67"/>
      <c r="J63" s="67"/>
      <c r="K63" s="4"/>
      <c r="L63" s="4"/>
      <c r="M63" s="4"/>
      <c r="N63" s="4"/>
      <c r="O63" s="4"/>
      <c r="P63" s="67"/>
      <c r="Q63" s="67"/>
    </row>
    <row r="64" spans="1:17" x14ac:dyDescent="0.25">
      <c r="A64" s="2" t="s">
        <v>111</v>
      </c>
      <c r="B64" s="2"/>
      <c r="C64" s="2"/>
      <c r="D64" s="2"/>
      <c r="E64" s="2"/>
      <c r="F64" s="2"/>
      <c r="G64" s="2"/>
      <c r="H64" s="2">
        <f>G40+G60</f>
        <v>4515</v>
      </c>
      <c r="I64" s="67"/>
      <c r="J64" s="67"/>
      <c r="K64" s="4"/>
      <c r="L64" s="4"/>
      <c r="M64" s="4"/>
      <c r="N64" s="4"/>
      <c r="O64" s="4"/>
      <c r="P64" s="67"/>
      <c r="Q64" s="67"/>
    </row>
    <row r="65" spans="1:18" x14ac:dyDescent="0.25">
      <c r="A65" s="2" t="s">
        <v>112</v>
      </c>
      <c r="B65" s="2"/>
      <c r="C65" s="2"/>
      <c r="D65" s="2"/>
      <c r="E65" s="2"/>
      <c r="F65" s="2"/>
      <c r="G65" s="2"/>
      <c r="H65" s="80">
        <f>H63-H64</f>
        <v>29415</v>
      </c>
      <c r="I65" s="67"/>
      <c r="J65" s="67"/>
      <c r="K65" s="4"/>
      <c r="L65" s="4"/>
      <c r="M65" s="4"/>
      <c r="N65" s="4"/>
      <c r="O65" s="4"/>
      <c r="P65" s="67"/>
      <c r="Q65" s="67"/>
    </row>
    <row r="66" spans="1:18" x14ac:dyDescent="0.25">
      <c r="A66" s="79"/>
      <c r="B66" s="2"/>
      <c r="C66" s="2"/>
      <c r="D66" s="2"/>
      <c r="E66" s="2"/>
      <c r="F66" s="2"/>
      <c r="G66" s="2"/>
      <c r="H66" s="2"/>
      <c r="I66" s="67"/>
      <c r="J66" s="67"/>
      <c r="K66" s="4"/>
      <c r="L66" s="4"/>
      <c r="M66" s="4"/>
      <c r="N66" s="4"/>
      <c r="O66" s="4"/>
      <c r="P66" s="67"/>
      <c r="Q66" s="67"/>
    </row>
    <row r="67" spans="1:18" x14ac:dyDescent="0.25">
      <c r="A67" s="2"/>
      <c r="B67" s="2"/>
      <c r="C67" s="2"/>
      <c r="D67" s="2"/>
      <c r="E67" s="2"/>
      <c r="F67" s="4"/>
      <c r="G67" s="4"/>
      <c r="H67" s="2"/>
      <c r="I67" s="2"/>
      <c r="J67" s="67"/>
      <c r="K67" s="4"/>
      <c r="L67" s="4"/>
      <c r="M67" s="4"/>
      <c r="N67" s="4"/>
      <c r="O67" s="4"/>
      <c r="P67" s="67"/>
      <c r="Q67" s="67"/>
    </row>
    <row r="68" spans="1:18" x14ac:dyDescent="0.25">
      <c r="A68" s="75" t="s">
        <v>113</v>
      </c>
      <c r="B68" s="25"/>
      <c r="C68" s="25"/>
      <c r="D68" s="25"/>
      <c r="E68" s="25"/>
      <c r="F68" s="73"/>
      <c r="G68" s="73"/>
      <c r="H68" s="2"/>
      <c r="I68" s="2"/>
      <c r="J68" s="4"/>
      <c r="K68" s="4"/>
      <c r="L68" s="4"/>
      <c r="M68" s="4"/>
      <c r="N68" s="4"/>
      <c r="O68" s="4"/>
      <c r="P68" s="4"/>
      <c r="Q68" s="4"/>
    </row>
    <row r="69" spans="1:18" x14ac:dyDescent="0.25">
      <c r="A69" s="75" t="s">
        <v>114</v>
      </c>
      <c r="B69" s="25" t="s">
        <v>115</v>
      </c>
      <c r="C69" s="25" t="s">
        <v>116</v>
      </c>
      <c r="D69" s="25" t="s">
        <v>117</v>
      </c>
      <c r="E69" s="2"/>
      <c r="F69" s="73"/>
      <c r="G69" s="73"/>
      <c r="H69" s="2"/>
      <c r="I69" s="2"/>
      <c r="J69" s="71"/>
      <c r="K69" s="67"/>
      <c r="L69" s="67"/>
      <c r="M69" s="67"/>
      <c r="N69" s="67"/>
      <c r="O69" s="67"/>
      <c r="P69" s="73"/>
      <c r="Q69" s="73"/>
    </row>
    <row r="70" spans="1:18" x14ac:dyDescent="0.25">
      <c r="A70" s="2" t="s">
        <v>118</v>
      </c>
      <c r="B70" s="2">
        <v>2</v>
      </c>
      <c r="C70" s="2">
        <v>1</v>
      </c>
      <c r="D70" s="2">
        <v>2000</v>
      </c>
      <c r="E70" s="2">
        <f>B70*C70*D70</f>
        <v>4000</v>
      </c>
      <c r="F70" s="73"/>
      <c r="G70" s="73"/>
      <c r="H70" s="2"/>
      <c r="I70" s="2"/>
      <c r="J70" s="71"/>
      <c r="K70" s="67"/>
      <c r="L70" s="67"/>
      <c r="M70" s="67"/>
      <c r="N70" s="4"/>
      <c r="O70" s="67"/>
      <c r="P70" s="73"/>
      <c r="Q70" s="73"/>
    </row>
    <row r="71" spans="1:18" x14ac:dyDescent="0.25">
      <c r="A71" s="79" t="s">
        <v>16</v>
      </c>
      <c r="B71" s="25"/>
      <c r="C71" s="25"/>
      <c r="D71" s="25"/>
      <c r="E71" s="25"/>
      <c r="F71" s="81">
        <f>+E70</f>
        <v>4000</v>
      </c>
      <c r="G71" s="82"/>
      <c r="H71" s="2"/>
      <c r="I71" s="67"/>
      <c r="J71" s="67"/>
      <c r="K71" s="67"/>
      <c r="L71" s="67"/>
      <c r="M71" s="67"/>
      <c r="N71" s="67"/>
      <c r="O71" s="67"/>
      <c r="P71" s="73"/>
      <c r="Q71" s="82"/>
      <c r="R71" s="83"/>
    </row>
    <row r="72" spans="1:18" x14ac:dyDescent="0.25">
      <c r="A72" s="25"/>
      <c r="B72" s="25"/>
      <c r="C72" s="25"/>
      <c r="D72" s="25"/>
      <c r="E72" s="25"/>
      <c r="F72" s="73"/>
      <c r="G72" s="82"/>
      <c r="H72" s="2"/>
      <c r="I72" s="2"/>
      <c r="J72" s="71"/>
      <c r="K72" s="4"/>
      <c r="L72" s="4"/>
      <c r="M72" s="4"/>
      <c r="N72" s="4"/>
      <c r="O72" s="4"/>
      <c r="P72" s="4"/>
      <c r="Q72" s="82"/>
    </row>
    <row r="73" spans="1:18" x14ac:dyDescent="0.25">
      <c r="A73" s="75" t="s">
        <v>113</v>
      </c>
      <c r="B73" s="2"/>
      <c r="C73" s="2"/>
      <c r="D73" s="2"/>
      <c r="E73" s="2"/>
      <c r="F73" s="4"/>
      <c r="G73" s="82"/>
      <c r="H73" s="2"/>
      <c r="I73" s="2"/>
      <c r="J73" s="71"/>
      <c r="K73" s="67"/>
      <c r="L73" s="67"/>
      <c r="M73" s="67"/>
      <c r="N73" s="73"/>
      <c r="O73" s="73"/>
      <c r="P73" s="73"/>
      <c r="Q73" s="4"/>
      <c r="R73" s="83"/>
    </row>
    <row r="74" spans="1:18" x14ac:dyDescent="0.25">
      <c r="A74" s="75" t="s">
        <v>119</v>
      </c>
      <c r="B74" s="25" t="s">
        <v>120</v>
      </c>
      <c r="C74" s="25" t="s">
        <v>121</v>
      </c>
      <c r="D74" s="25" t="s">
        <v>122</v>
      </c>
      <c r="E74" s="84"/>
      <c r="F74" s="73"/>
      <c r="G74" s="4"/>
      <c r="H74" s="2"/>
      <c r="I74" s="2"/>
      <c r="J74" s="4"/>
      <c r="K74" s="4"/>
      <c r="L74" s="4"/>
      <c r="M74" s="4"/>
      <c r="N74" s="73"/>
      <c r="O74" s="73"/>
      <c r="P74" s="73"/>
      <c r="Q74" s="4"/>
      <c r="R74" s="83"/>
    </row>
    <row r="75" spans="1:18" x14ac:dyDescent="0.25">
      <c r="A75" s="2" t="s">
        <v>123</v>
      </c>
      <c r="B75" s="2"/>
      <c r="C75" s="2"/>
      <c r="D75" s="2"/>
      <c r="E75" s="84">
        <v>3000</v>
      </c>
      <c r="F75" s="73"/>
      <c r="G75" s="4"/>
      <c r="H75" s="2"/>
      <c r="I75" s="2"/>
      <c r="J75" s="4"/>
      <c r="K75" s="4"/>
      <c r="L75" s="4"/>
      <c r="M75" s="4"/>
      <c r="N75" s="73"/>
      <c r="O75" s="73"/>
      <c r="P75" s="73"/>
      <c r="Q75" s="4"/>
      <c r="R75" s="83"/>
    </row>
    <row r="76" spans="1:18" x14ac:dyDescent="0.25">
      <c r="A76" s="2" t="s">
        <v>124</v>
      </c>
      <c r="B76" s="2">
        <v>1</v>
      </c>
      <c r="C76" s="2">
        <v>3500</v>
      </c>
      <c r="D76" s="2">
        <v>0</v>
      </c>
      <c r="E76" s="84">
        <f>B76*C76</f>
        <v>3500</v>
      </c>
      <c r="F76" s="73"/>
      <c r="G76" s="4"/>
      <c r="H76" s="2"/>
      <c r="I76" s="2"/>
      <c r="J76" s="4"/>
      <c r="K76" s="4"/>
      <c r="L76" s="4"/>
      <c r="M76" s="4"/>
      <c r="N76" s="73"/>
      <c r="O76" s="73"/>
      <c r="P76" s="73"/>
      <c r="Q76" s="4"/>
    </row>
    <row r="77" spans="1:18" x14ac:dyDescent="0.25">
      <c r="A77" s="2" t="s">
        <v>125</v>
      </c>
      <c r="B77" s="2"/>
      <c r="C77" s="2"/>
      <c r="D77" s="2"/>
      <c r="E77" s="84">
        <v>1000</v>
      </c>
      <c r="F77" s="73"/>
      <c r="G77" s="4"/>
      <c r="H77" s="2"/>
      <c r="I77" s="2"/>
      <c r="J77" s="67"/>
      <c r="K77" s="67"/>
      <c r="L77" s="67"/>
      <c r="M77" s="67"/>
      <c r="N77" s="4"/>
      <c r="O77" s="82"/>
      <c r="P77" s="82"/>
      <c r="Q77" s="73"/>
    </row>
    <row r="78" spans="1:18" x14ac:dyDescent="0.25">
      <c r="A78" s="79" t="s">
        <v>16</v>
      </c>
      <c r="B78" s="2"/>
      <c r="C78" s="2"/>
      <c r="D78" s="2"/>
      <c r="E78" s="2"/>
      <c r="F78" s="81">
        <f>SUM(E75:E77)</f>
        <v>7500</v>
      </c>
      <c r="G78" s="82"/>
      <c r="H78" s="4"/>
      <c r="I78" s="67"/>
    </row>
    <row r="79" spans="1:18" x14ac:dyDescent="0.25">
      <c r="A79" s="2"/>
      <c r="B79" s="2"/>
      <c r="C79" s="2"/>
      <c r="D79" s="2"/>
      <c r="E79" s="2"/>
      <c r="F79" s="4"/>
      <c r="G79" s="4"/>
      <c r="H79" s="4"/>
      <c r="I79" s="4"/>
    </row>
    <row r="80" spans="1:18" x14ac:dyDescent="0.25">
      <c r="A80" s="2"/>
      <c r="B80" s="4"/>
      <c r="C80" s="4"/>
      <c r="D80" s="2"/>
      <c r="E80" s="2"/>
      <c r="F80" s="4"/>
      <c r="G80" s="4"/>
      <c r="H80" s="2"/>
      <c r="I80" s="2"/>
    </row>
    <row r="81" spans="1:9" x14ac:dyDescent="0.25">
      <c r="A81" s="2"/>
      <c r="B81" s="4"/>
      <c r="C81" s="4"/>
      <c r="D81" s="2"/>
      <c r="E81" s="2"/>
      <c r="F81" s="4"/>
      <c r="G81" s="4"/>
      <c r="H81" s="2"/>
      <c r="I81" s="2"/>
    </row>
    <row r="82" spans="1:9" x14ac:dyDescent="0.25">
      <c r="A82" s="85" t="s">
        <v>126</v>
      </c>
      <c r="B82" s="4"/>
      <c r="C82" s="4"/>
      <c r="D82" s="2"/>
      <c r="E82" s="2"/>
      <c r="F82" s="86">
        <f>+H65</f>
        <v>29415</v>
      </c>
      <c r="G82" s="4"/>
      <c r="H82" s="2"/>
      <c r="I82" s="2"/>
    </row>
    <row r="83" spans="1:9" x14ac:dyDescent="0.25">
      <c r="A83" s="87" t="s">
        <v>127</v>
      </c>
      <c r="B83" s="4"/>
      <c r="C83" s="4"/>
      <c r="D83" s="2"/>
      <c r="E83" s="2"/>
      <c r="F83" s="88">
        <f>+F8</f>
        <v>15785</v>
      </c>
      <c r="G83" s="4"/>
      <c r="H83" s="2"/>
      <c r="I83" s="2"/>
    </row>
    <row r="84" spans="1:9" x14ac:dyDescent="0.25">
      <c r="A84" s="85" t="s">
        <v>128</v>
      </c>
      <c r="B84" s="2"/>
      <c r="C84" s="2"/>
      <c r="D84" s="2"/>
      <c r="E84" s="2"/>
      <c r="F84" s="89">
        <f>+F78+F71</f>
        <v>11500</v>
      </c>
      <c r="G84" s="4"/>
      <c r="H84" s="4"/>
      <c r="I84" s="4"/>
    </row>
    <row r="85" spans="1:9" x14ac:dyDescent="0.25">
      <c r="A85" s="90" t="s">
        <v>129</v>
      </c>
      <c r="B85" s="2"/>
      <c r="C85" s="2"/>
      <c r="D85" s="2"/>
      <c r="E85" s="2"/>
      <c r="F85" s="91">
        <f>SUM(F82:F84)</f>
        <v>56700</v>
      </c>
      <c r="G85" s="4"/>
      <c r="H85" s="2"/>
      <c r="I85" s="2"/>
    </row>
    <row r="86" spans="1:9" x14ac:dyDescent="0.25">
      <c r="A86" s="2"/>
      <c r="B86" s="2"/>
      <c r="C86" s="2"/>
      <c r="D86" s="2"/>
      <c r="E86" s="2"/>
      <c r="F86" s="4"/>
      <c r="G86" s="4"/>
      <c r="H86" s="2"/>
      <c r="I86" s="2"/>
    </row>
    <row r="87" spans="1:9" x14ac:dyDescent="0.25">
      <c r="A87" s="2"/>
      <c r="B87" s="2"/>
      <c r="C87" s="2"/>
      <c r="D87" s="2"/>
      <c r="E87" s="2"/>
      <c r="F87" s="4"/>
      <c r="G87" s="4"/>
      <c r="H87" s="2"/>
      <c r="I87" s="2"/>
    </row>
    <row r="88" spans="1:9" x14ac:dyDescent="0.25">
      <c r="A88" s="2"/>
      <c r="B88" s="2"/>
      <c r="C88" s="2"/>
      <c r="D88" s="2"/>
      <c r="E88" s="2"/>
      <c r="F88" s="4"/>
      <c r="G88" s="4"/>
      <c r="H88" s="2"/>
      <c r="I88" s="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A90D2FB-EDB5-40A3-BC63-4DC738D1446A}"/>
</file>

<file path=customXml/itemProps2.xml><?xml version="1.0" encoding="utf-8"?>
<ds:datastoreItem xmlns:ds="http://schemas.openxmlformats.org/officeDocument/2006/customXml" ds:itemID="{A6D4716E-6745-4D50-89DE-DD4999A89382}"/>
</file>

<file path=customXml/itemProps3.xml><?xml version="1.0" encoding="utf-8"?>
<ds:datastoreItem xmlns:ds="http://schemas.openxmlformats.org/officeDocument/2006/customXml" ds:itemID="{507AF298-843E-4FC8-8BDE-ED3CA353F6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City of Culture</vt:lpstr>
      <vt:lpstr>Engagement Programme</vt:lpstr>
      <vt:lpstr>'Summary City of Culture'!Print_Area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Janthi Mills-Ward</dc:creator>
  <cp:lastModifiedBy>Janthi Mills-Ward</cp:lastModifiedBy>
  <dcterms:created xsi:type="dcterms:W3CDTF">2016-07-08T14:12:43Z</dcterms:created>
  <dcterms:modified xsi:type="dcterms:W3CDTF">2016-07-08T14:16:02Z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