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arkin Exhbition/a_budget/"/>
    </mc:Choice>
  </mc:AlternateContent>
  <bookViews>
    <workbookView xWindow="240" yWindow="135" windowWidth="16275" windowHeight="7830" xr2:uid="{00000000-000D-0000-FFFF-FFFF00000000}"/>
  </bookViews>
  <sheets>
    <sheet name="Plan A" sheetId="1" r:id="rId1"/>
    <sheet name="Plan B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K62" i="1" l="1"/>
  <c r="K50" i="1"/>
  <c r="K72" i="1"/>
  <c r="K38" i="1"/>
  <c r="K22" i="1"/>
  <c r="K12" i="1"/>
  <c r="L86" i="1"/>
  <c r="K86" i="1"/>
  <c r="L72" i="1"/>
  <c r="K87" i="1"/>
  <c r="D86" i="1"/>
  <c r="D50" i="1"/>
  <c r="K73" i="1"/>
  <c r="D72" i="1"/>
  <c r="D89" i="1"/>
  <c r="D46" i="2"/>
  <c r="D42" i="2"/>
  <c r="D41" i="2"/>
  <c r="D25" i="2"/>
  <c r="D38" i="2"/>
  <c r="D77" i="2"/>
  <c r="D82" i="2"/>
  <c r="D62" i="2"/>
  <c r="D50" i="2"/>
  <c r="D22" i="2"/>
  <c r="D11" i="2"/>
  <c r="D12" i="2"/>
  <c r="D47" i="1"/>
  <c r="D77" i="1"/>
  <c r="D25" i="1"/>
  <c r="D68" i="1"/>
  <c r="D11" i="1"/>
  <c r="D12" i="1"/>
  <c r="D62" i="1"/>
  <c r="D22" i="1"/>
  <c r="D38" i="1"/>
  <c r="D46" i="1"/>
  <c r="D42" i="1"/>
  <c r="D41" i="1"/>
  <c r="D72" i="2"/>
  <c r="D84" i="2"/>
  <c r="K89" i="1"/>
</calcChain>
</file>

<file path=xl/sharedStrings.xml><?xml version="1.0" encoding="utf-8"?>
<sst xmlns="http://schemas.openxmlformats.org/spreadsheetml/2006/main" count="243" uniqueCount="117">
  <si>
    <t>Larkin Exhibition Project</t>
  </si>
  <si>
    <t xml:space="preserve">HD/SW </t>
  </si>
  <si>
    <t>CS Updated H2017 Budget</t>
  </si>
  <si>
    <t>Uni Budgets</t>
  </si>
  <si>
    <t>EXPENDITURE</t>
  </si>
  <si>
    <t>30.10.16</t>
  </si>
  <si>
    <t>25.11.16</t>
  </si>
  <si>
    <t>Description</t>
  </si>
  <si>
    <t>Total</t>
  </si>
  <si>
    <t>Digitisation</t>
  </si>
  <si>
    <t>Is this in budget, sub-total here suggests it's not</t>
  </si>
  <si>
    <t>Venue - BJL</t>
  </si>
  <si>
    <t>In Kind Uni</t>
  </si>
  <si>
    <t>Venue - History Centre</t>
  </si>
  <si>
    <t>In Kind - History Centre</t>
  </si>
  <si>
    <t>Invigilation</t>
  </si>
  <si>
    <t>In kind - UNI</t>
  </si>
  <si>
    <t>Summer Opening Hours</t>
  </si>
  <si>
    <t>Volunteers - Hull 2017</t>
  </si>
  <si>
    <t>SW to check opening hours for Library &amp; Exhibition</t>
  </si>
  <si>
    <t xml:space="preserve">Mon - Fri </t>
  </si>
  <si>
    <t>08:30 - 17:30</t>
  </si>
  <si>
    <t>Volunteers / Co-ordination</t>
  </si>
  <si>
    <t>Sub Total</t>
  </si>
  <si>
    <t>Sat &amp; Sun</t>
  </si>
  <si>
    <t>09:00 - 17:30</t>
  </si>
  <si>
    <t>Sub-Total</t>
  </si>
  <si>
    <t>Exhibition Creation</t>
  </si>
  <si>
    <t>Installation at BJL</t>
  </si>
  <si>
    <t>Install</t>
  </si>
  <si>
    <t>De-install</t>
  </si>
  <si>
    <t>Design</t>
  </si>
  <si>
    <t>Interpretation Panels</t>
  </si>
  <si>
    <t>Interpretation panels</t>
  </si>
  <si>
    <t>Physical Production</t>
  </si>
  <si>
    <t>Physical production (balance with install costs)</t>
  </si>
  <si>
    <t xml:space="preserve">Signage </t>
  </si>
  <si>
    <t>Signage</t>
  </si>
  <si>
    <t>Curation</t>
  </si>
  <si>
    <t>Project Director</t>
  </si>
  <si>
    <t>I day per week - Sep 16 - June '17  - 50 days</t>
  </si>
  <si>
    <t>Project director/curator</t>
  </si>
  <si>
    <t>Project Director Expenses</t>
  </si>
  <si>
    <t>Travel</t>
  </si>
  <si>
    <t>PLS Research</t>
  </si>
  <si>
    <t>in kind</t>
  </si>
  <si>
    <t>Exhibition Research</t>
  </si>
  <si>
    <t>in kind - History Centre</t>
  </si>
  <si>
    <t>Exhibition Research - specialised</t>
  </si>
  <si>
    <t>Exhibition research</t>
  </si>
  <si>
    <t>Project Curator</t>
  </si>
  <si>
    <t>all inc fee, accom, travel etc</t>
  </si>
  <si>
    <t>Interpretation Content</t>
  </si>
  <si>
    <t>copywriting</t>
  </si>
  <si>
    <t>Interpretation content</t>
  </si>
  <si>
    <t>BBC Archive Material</t>
  </si>
  <si>
    <t>based on free rights; incidental costs delivery etc</t>
  </si>
  <si>
    <t>Third party archive (total)</t>
  </si>
  <si>
    <t>British Library Material</t>
  </si>
  <si>
    <t>Catalogue</t>
  </si>
  <si>
    <t xml:space="preserve">record of exhibition plus indicative of History Centre </t>
  </si>
  <si>
    <t>SW to explore if BJL will fund catalogue</t>
  </si>
  <si>
    <t>Supporting Programme</t>
  </si>
  <si>
    <t>Artists / specialists Fees</t>
  </si>
  <si>
    <t>6 major events across the run of exhibition</t>
  </si>
  <si>
    <t>NB explore activity with BBC and links with spoken word festival</t>
  </si>
  <si>
    <t>Exhibition supporting programme (High profile and weekly)</t>
  </si>
  <si>
    <t>Technical Presentation / Hospitality</t>
  </si>
  <si>
    <t>Technical presentation/Hospitality</t>
  </si>
  <si>
    <t>Supporting Programme Administration</t>
  </si>
  <si>
    <t>in kind - Uni - Marianne</t>
  </si>
  <si>
    <t xml:space="preserve">Complementary Activity </t>
  </si>
  <si>
    <t xml:space="preserve">weekly events </t>
  </si>
  <si>
    <t>Complementary Activity - Larkin Reflections</t>
  </si>
  <si>
    <t>Small Artist Commissions</t>
  </si>
  <si>
    <t>Curated local artists commissions - inspired by Larkin</t>
  </si>
  <si>
    <t>Artistic response commissions</t>
  </si>
  <si>
    <t>Learning &amp; Participation</t>
  </si>
  <si>
    <t>Uni Access Fund</t>
  </si>
  <si>
    <t>Learning and Participation</t>
  </si>
  <si>
    <t>Subtotal</t>
  </si>
  <si>
    <t>MarComms</t>
  </si>
  <si>
    <t>Image &amp; Design</t>
  </si>
  <si>
    <t>Print &amp; Distribution</t>
  </si>
  <si>
    <t>Photography &amp; Film</t>
  </si>
  <si>
    <t>Advertising</t>
  </si>
  <si>
    <t>Advertising &amp; Campaign</t>
  </si>
  <si>
    <t>Long Lead PR</t>
  </si>
  <si>
    <t xml:space="preserve">University Marketing </t>
  </si>
  <si>
    <t>&amp; in kind core marketing &amp; personnel</t>
  </si>
  <si>
    <t>University Alumni</t>
  </si>
  <si>
    <t>Opening Event</t>
  </si>
  <si>
    <t>Access</t>
  </si>
  <si>
    <t>Interpretation Materials</t>
  </si>
  <si>
    <t>M&amp;E</t>
  </si>
  <si>
    <t>Data Collection through exhibition</t>
  </si>
  <si>
    <t>SubTotal</t>
  </si>
  <si>
    <t>INCOME</t>
  </si>
  <si>
    <t>Uni / Hull 2017</t>
  </si>
  <si>
    <t>confirmed UNI grant to Hull 2017</t>
  </si>
  <si>
    <t>Hull 2017</t>
  </si>
  <si>
    <t>confirmed Hull 2017 programming</t>
  </si>
  <si>
    <t>confirmed</t>
  </si>
  <si>
    <t>Co-producer</t>
  </si>
  <si>
    <t xml:space="preserve"> </t>
  </si>
  <si>
    <t>Uni  Larkin Reflections</t>
  </si>
  <si>
    <t>For L&amp;P project</t>
  </si>
  <si>
    <t>Uni Access Fund - L&amp;P programme</t>
  </si>
  <si>
    <t>tbc</t>
  </si>
  <si>
    <t>Uni Library Fund</t>
  </si>
  <si>
    <t>Uni Library Fund - Catalogue</t>
  </si>
  <si>
    <t>Uni Marketing</t>
  </si>
  <si>
    <t>Uni Alumni/Opening Event</t>
  </si>
  <si>
    <t xml:space="preserve">Total </t>
  </si>
  <si>
    <t>Balance</t>
  </si>
  <si>
    <t>The Larkin Experience - PLAN B</t>
  </si>
  <si>
    <t xml:space="preserve">James Booth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</si>
</sst>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6" fontId="2" fillId="0" borderId="0" xfId="0" applyNumberFormat="1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tabSelected="1" topLeftCell="I39" workbookViewId="0" xr3:uid="{AEA406A1-0E4B-5B11-9CD5-51D6E497D94C}">
      <selection activeCell="K50" sqref="K50"/>
    </sheetView>
  </sheetViews>
  <sheetFormatPr defaultRowHeight="15"/>
  <cols>
    <col min="2" max="2" width="33.140625" bestFit="1" customWidth="1"/>
    <col min="4" max="4" width="9.140625" style="4"/>
    <col min="5" max="5" width="27.85546875" style="14" customWidth="1"/>
    <col min="6" max="6" width="2.5703125" customWidth="1"/>
    <col min="7" max="7" width="9.140625" customWidth="1"/>
    <col min="9" max="9" width="5" customWidth="1"/>
    <col min="10" max="10" width="40.7109375" style="9" customWidth="1"/>
    <col min="11" max="11" width="31.5703125" style="17" customWidth="1"/>
    <col min="12" max="13" width="9.140625" style="9"/>
  </cols>
  <sheetData>
    <row r="1" spans="1:13">
      <c r="A1" s="1" t="s">
        <v>0</v>
      </c>
      <c r="D1" s="5" t="s">
        <v>1</v>
      </c>
      <c r="J1" s="10"/>
      <c r="K1" s="13" t="s">
        <v>2</v>
      </c>
      <c r="L1" s="10" t="s">
        <v>3</v>
      </c>
    </row>
    <row r="2" spans="1:13">
      <c r="A2" s="1"/>
      <c r="J2" s="10"/>
      <c r="K2" s="13"/>
    </row>
    <row r="3" spans="1:13">
      <c r="B3" s="1" t="s">
        <v>4</v>
      </c>
      <c r="D3" s="4" t="s">
        <v>5</v>
      </c>
      <c r="J3" s="10" t="s">
        <v>4</v>
      </c>
      <c r="K3" s="17" t="s">
        <v>6</v>
      </c>
      <c r="L3" s="17"/>
    </row>
    <row r="4" spans="1:13" s="1" customFormat="1">
      <c r="B4" s="1" t="s">
        <v>7</v>
      </c>
      <c r="D4" s="5" t="s">
        <v>8</v>
      </c>
      <c r="E4" s="15"/>
      <c r="J4" s="10" t="s">
        <v>7</v>
      </c>
      <c r="K4" s="13" t="s">
        <v>8</v>
      </c>
      <c r="L4" s="10"/>
      <c r="M4" s="10"/>
    </row>
    <row r="5" spans="1:13" ht="30.75" thickBot="1">
      <c r="B5" t="s">
        <v>9</v>
      </c>
      <c r="D5" s="4">
        <v>10000</v>
      </c>
      <c r="E5" s="16" t="s">
        <v>10</v>
      </c>
      <c r="J5" s="12" t="s">
        <v>9</v>
      </c>
      <c r="K5" s="18">
        <v>0</v>
      </c>
      <c r="L5" s="18">
        <v>10000</v>
      </c>
    </row>
    <row r="8" spans="1:13">
      <c r="B8" t="s">
        <v>11</v>
      </c>
      <c r="D8" s="4">
        <v>0</v>
      </c>
      <c r="E8" s="14" t="s">
        <v>12</v>
      </c>
    </row>
    <row r="9" spans="1:13">
      <c r="B9" t="s">
        <v>13</v>
      </c>
      <c r="D9" s="4">
        <v>0</v>
      </c>
      <c r="E9" s="14" t="s">
        <v>14</v>
      </c>
    </row>
    <row r="10" spans="1:13">
      <c r="B10" t="s">
        <v>15</v>
      </c>
      <c r="D10" s="4">
        <v>0</v>
      </c>
      <c r="E10" s="14" t="s">
        <v>16</v>
      </c>
      <c r="G10" s="1" t="s">
        <v>17</v>
      </c>
      <c r="J10" s="9" t="s">
        <v>15</v>
      </c>
      <c r="K10" s="17">
        <v>840</v>
      </c>
    </row>
    <row r="11" spans="1:13" ht="30">
      <c r="B11" t="s">
        <v>18</v>
      </c>
      <c r="D11" s="4">
        <f>10*3*28+500</f>
        <v>1340</v>
      </c>
      <c r="E11" s="14" t="s">
        <v>19</v>
      </c>
      <c r="G11" t="s">
        <v>20</v>
      </c>
      <c r="H11" t="s">
        <v>21</v>
      </c>
      <c r="J11" s="9" t="s">
        <v>22</v>
      </c>
      <c r="K11" s="17">
        <v>500</v>
      </c>
    </row>
    <row r="12" spans="1:13" ht="15.75" thickBot="1">
      <c r="B12" s="2" t="s">
        <v>23</v>
      </c>
      <c r="C12" s="2"/>
      <c r="D12" s="6">
        <f>SUM(D8:D11)</f>
        <v>1340</v>
      </c>
      <c r="G12" t="s">
        <v>24</v>
      </c>
      <c r="H12" t="s">
        <v>25</v>
      </c>
      <c r="J12" s="12" t="s">
        <v>26</v>
      </c>
      <c r="K12" s="18">
        <f>SUM(K10:K11)</f>
        <v>1340</v>
      </c>
    </row>
    <row r="14" spans="1:13">
      <c r="A14" s="1" t="s">
        <v>27</v>
      </c>
      <c r="F14" s="1"/>
      <c r="J14" s="10" t="s">
        <v>27</v>
      </c>
    </row>
    <row r="15" spans="1:13">
      <c r="B15" t="s">
        <v>28</v>
      </c>
      <c r="D15" s="4">
        <v>5000</v>
      </c>
      <c r="J15" s="11" t="s">
        <v>29</v>
      </c>
      <c r="K15" s="19">
        <v>5000</v>
      </c>
    </row>
    <row r="16" spans="1:13">
      <c r="B16" t="s">
        <v>30</v>
      </c>
      <c r="D16" s="4">
        <v>3000</v>
      </c>
      <c r="J16" s="9" t="s">
        <v>30</v>
      </c>
      <c r="K16" s="17">
        <v>3000</v>
      </c>
    </row>
    <row r="18" spans="1:11">
      <c r="B18" t="s">
        <v>31</v>
      </c>
      <c r="D18" s="4">
        <v>6000</v>
      </c>
      <c r="J18" s="9" t="s">
        <v>31</v>
      </c>
      <c r="K18" s="17">
        <v>6000</v>
      </c>
    </row>
    <row r="19" spans="1:11">
      <c r="B19" t="s">
        <v>32</v>
      </c>
      <c r="D19" s="4">
        <v>2000</v>
      </c>
      <c r="J19" s="9" t="s">
        <v>33</v>
      </c>
      <c r="K19" s="17">
        <v>2000</v>
      </c>
    </row>
    <row r="20" spans="1:11">
      <c r="B20" t="s">
        <v>34</v>
      </c>
      <c r="D20" s="4">
        <v>25000</v>
      </c>
      <c r="J20" s="9" t="s">
        <v>35</v>
      </c>
      <c r="K20" s="17">
        <v>20000</v>
      </c>
    </row>
    <row r="21" spans="1:11">
      <c r="B21" t="s">
        <v>36</v>
      </c>
      <c r="D21" s="4">
        <v>2000</v>
      </c>
      <c r="J21" s="9" t="s">
        <v>37</v>
      </c>
      <c r="K21" s="20">
        <v>2000</v>
      </c>
    </row>
    <row r="22" spans="1:11" ht="15.75" thickBot="1">
      <c r="B22" s="3" t="s">
        <v>26</v>
      </c>
      <c r="C22" s="3"/>
      <c r="D22" s="7">
        <f>SUM(D15:D21)</f>
        <v>43000</v>
      </c>
      <c r="J22" s="12"/>
      <c r="K22" s="31">
        <f>SUM(K15:K21)</f>
        <v>38000</v>
      </c>
    </row>
    <row r="24" spans="1:11">
      <c r="A24" s="1" t="s">
        <v>38</v>
      </c>
      <c r="J24" s="10" t="s">
        <v>38</v>
      </c>
    </row>
    <row r="25" spans="1:11" ht="30">
      <c r="B25" t="s">
        <v>39</v>
      </c>
      <c r="D25" s="4">
        <f>50*250</f>
        <v>12500</v>
      </c>
      <c r="E25" s="14" t="s">
        <v>40</v>
      </c>
      <c r="J25" s="9" t="s">
        <v>41</v>
      </c>
      <c r="K25" s="17">
        <v>20000</v>
      </c>
    </row>
    <row r="26" spans="1:11">
      <c r="B26" t="s">
        <v>42</v>
      </c>
      <c r="J26" s="9" t="s">
        <v>43</v>
      </c>
      <c r="K26" s="17">
        <v>2660</v>
      </c>
    </row>
    <row r="27" spans="1:11">
      <c r="B27" t="s">
        <v>44</v>
      </c>
      <c r="D27" s="4">
        <v>0</v>
      </c>
      <c r="E27" s="14" t="s">
        <v>45</v>
      </c>
    </row>
    <row r="28" spans="1:11">
      <c r="B28" t="s">
        <v>46</v>
      </c>
      <c r="D28" s="4">
        <v>0</v>
      </c>
      <c r="E28" s="14" t="s">
        <v>47</v>
      </c>
    </row>
    <row r="29" spans="1:11">
      <c r="B29" t="s">
        <v>48</v>
      </c>
      <c r="D29" s="4">
        <v>5000</v>
      </c>
      <c r="J29" s="9" t="s">
        <v>49</v>
      </c>
      <c r="K29" s="17">
        <v>3000</v>
      </c>
    </row>
    <row r="31" spans="1:11">
      <c r="B31" t="s">
        <v>50</v>
      </c>
      <c r="D31" s="4">
        <v>20000</v>
      </c>
      <c r="E31" s="14" t="s">
        <v>51</v>
      </c>
      <c r="K31" s="17">
        <v>0</v>
      </c>
    </row>
    <row r="33" spans="1:12">
      <c r="B33" t="s">
        <v>52</v>
      </c>
      <c r="D33" s="4">
        <v>1500</v>
      </c>
      <c r="E33" s="14" t="s">
        <v>53</v>
      </c>
      <c r="J33" s="9" t="s">
        <v>54</v>
      </c>
      <c r="K33" s="17">
        <v>1500</v>
      </c>
    </row>
    <row r="34" spans="1:12" ht="30">
      <c r="B34" t="s">
        <v>55</v>
      </c>
      <c r="D34" s="4">
        <v>1000</v>
      </c>
      <c r="E34" s="14" t="s">
        <v>56</v>
      </c>
      <c r="J34" s="9" t="s">
        <v>57</v>
      </c>
      <c r="K34" s="17">
        <v>3000</v>
      </c>
    </row>
    <row r="35" spans="1:12" ht="30">
      <c r="B35" t="s">
        <v>58</v>
      </c>
      <c r="D35" s="4">
        <v>1000</v>
      </c>
      <c r="E35" s="14" t="s">
        <v>56</v>
      </c>
      <c r="K35" s="17">
        <v>0</v>
      </c>
    </row>
    <row r="37" spans="1:12" ht="30">
      <c r="B37" t="s">
        <v>59</v>
      </c>
      <c r="D37" s="4">
        <v>5000</v>
      </c>
      <c r="E37" s="14" t="s">
        <v>60</v>
      </c>
      <c r="G37" t="s">
        <v>61</v>
      </c>
      <c r="J37" s="9" t="s">
        <v>59</v>
      </c>
      <c r="K37" s="20">
        <v>0</v>
      </c>
      <c r="L37" s="9">
        <v>5000</v>
      </c>
    </row>
    <row r="38" spans="1:12" ht="15.75" thickBot="1">
      <c r="B38" s="2" t="s">
        <v>26</v>
      </c>
      <c r="C38" s="2"/>
      <c r="D38" s="6">
        <f>SUM(D25:D37)</f>
        <v>46000</v>
      </c>
      <c r="J38" s="12"/>
      <c r="K38" s="18">
        <f>SUM(K25:K37)</f>
        <v>30160</v>
      </c>
    </row>
    <row r="40" spans="1:12">
      <c r="A40" s="1" t="s">
        <v>62</v>
      </c>
      <c r="J40" s="10" t="s">
        <v>62</v>
      </c>
    </row>
    <row r="41" spans="1:12" ht="30">
      <c r="B41" t="s">
        <v>63</v>
      </c>
      <c r="D41" s="4">
        <f>2*1500*6</f>
        <v>18000</v>
      </c>
      <c r="E41" s="14" t="s">
        <v>64</v>
      </c>
      <c r="G41" t="s">
        <v>65</v>
      </c>
      <c r="J41" s="9" t="s">
        <v>66</v>
      </c>
      <c r="K41" s="17">
        <v>15000</v>
      </c>
    </row>
    <row r="42" spans="1:12">
      <c r="B42" t="s">
        <v>67</v>
      </c>
      <c r="D42" s="4">
        <f>6*1000</f>
        <v>6000</v>
      </c>
      <c r="J42" s="9" t="s">
        <v>68</v>
      </c>
      <c r="K42" s="17">
        <v>2500</v>
      </c>
    </row>
    <row r="44" spans="1:12">
      <c r="B44" t="s">
        <v>69</v>
      </c>
      <c r="D44" s="4">
        <v>0</v>
      </c>
      <c r="E44" s="14" t="s">
        <v>70</v>
      </c>
    </row>
    <row r="46" spans="1:12">
      <c r="B46" t="s">
        <v>71</v>
      </c>
      <c r="D46" s="4">
        <f>12*350</f>
        <v>4200</v>
      </c>
      <c r="E46" s="14" t="s">
        <v>72</v>
      </c>
      <c r="J46" s="9" t="s">
        <v>73</v>
      </c>
      <c r="K46" s="17">
        <v>0</v>
      </c>
      <c r="L46" s="9">
        <v>5000</v>
      </c>
    </row>
    <row r="47" spans="1:12" ht="45">
      <c r="B47" t="s">
        <v>74</v>
      </c>
      <c r="D47" s="4">
        <f>3*2000</f>
        <v>6000</v>
      </c>
      <c r="E47" s="14" t="s">
        <v>75</v>
      </c>
      <c r="J47" s="9" t="s">
        <v>76</v>
      </c>
      <c r="K47" s="17">
        <v>0</v>
      </c>
    </row>
    <row r="49" spans="1:12">
      <c r="B49" t="s">
        <v>77</v>
      </c>
      <c r="D49" s="4">
        <v>5000</v>
      </c>
      <c r="E49" s="14" t="s">
        <v>78</v>
      </c>
      <c r="J49" s="9" t="s">
        <v>79</v>
      </c>
      <c r="K49" s="20">
        <v>1000</v>
      </c>
      <c r="L49" s="9">
        <v>5000</v>
      </c>
    </row>
    <row r="50" spans="1:12" ht="15.75" thickBot="1">
      <c r="B50" s="2" t="s">
        <v>80</v>
      </c>
      <c r="C50" s="2"/>
      <c r="D50" s="6">
        <f>SUM(D41:D49)</f>
        <v>39200</v>
      </c>
      <c r="J50" s="12"/>
      <c r="K50" s="18">
        <f>SUM(K41:K49)</f>
        <v>18500</v>
      </c>
    </row>
    <row r="53" spans="1:12">
      <c r="A53" s="1" t="s">
        <v>81</v>
      </c>
      <c r="J53" s="10" t="s">
        <v>81</v>
      </c>
    </row>
    <row r="54" spans="1:12">
      <c r="B54" t="s">
        <v>82</v>
      </c>
      <c r="D54" s="4">
        <v>1000</v>
      </c>
      <c r="J54" s="9" t="s">
        <v>82</v>
      </c>
      <c r="K54" s="17">
        <v>1000</v>
      </c>
    </row>
    <row r="55" spans="1:12">
      <c r="B55" t="s">
        <v>83</v>
      </c>
      <c r="D55" s="4">
        <v>3500</v>
      </c>
      <c r="J55" s="9" t="s">
        <v>83</v>
      </c>
      <c r="K55" s="17">
        <v>3500</v>
      </c>
    </row>
    <row r="56" spans="1:12">
      <c r="B56" t="s">
        <v>84</v>
      </c>
      <c r="D56" s="4">
        <v>1000</v>
      </c>
      <c r="J56" s="9" t="s">
        <v>84</v>
      </c>
      <c r="K56" s="17">
        <v>1000</v>
      </c>
    </row>
    <row r="57" spans="1:12">
      <c r="B57" t="s">
        <v>85</v>
      </c>
      <c r="D57" s="4">
        <v>1500</v>
      </c>
      <c r="J57" s="9" t="s">
        <v>86</v>
      </c>
      <c r="K57" s="17">
        <v>2000</v>
      </c>
    </row>
    <row r="58" spans="1:12">
      <c r="B58" t="s">
        <v>87</v>
      </c>
      <c r="D58" s="4">
        <v>1000</v>
      </c>
      <c r="J58" s="9" t="s">
        <v>87</v>
      </c>
      <c r="K58" s="17">
        <v>2000</v>
      </c>
    </row>
    <row r="59" spans="1:12" ht="30">
      <c r="B59" t="s">
        <v>88</v>
      </c>
      <c r="D59" s="4">
        <v>2500</v>
      </c>
      <c r="E59" s="14" t="s">
        <v>89</v>
      </c>
      <c r="J59" s="9" t="s">
        <v>88</v>
      </c>
      <c r="K59" s="17">
        <v>0</v>
      </c>
      <c r="L59" s="9">
        <v>2500</v>
      </c>
    </row>
    <row r="60" spans="1:12">
      <c r="B60" t="s">
        <v>90</v>
      </c>
      <c r="D60" s="4">
        <v>0</v>
      </c>
      <c r="E60" s="14" t="s">
        <v>45</v>
      </c>
      <c r="J60" s="9" t="s">
        <v>90</v>
      </c>
      <c r="K60" s="17">
        <v>0</v>
      </c>
    </row>
    <row r="61" spans="1:12">
      <c r="B61" t="s">
        <v>91</v>
      </c>
      <c r="D61" s="4">
        <v>1000</v>
      </c>
      <c r="E61" s="14" t="s">
        <v>45</v>
      </c>
      <c r="J61" s="9" t="s">
        <v>91</v>
      </c>
      <c r="K61" s="20">
        <v>500</v>
      </c>
      <c r="L61" s="9">
        <v>1000</v>
      </c>
    </row>
    <row r="62" spans="1:12" ht="15.75" thickBot="1">
      <c r="B62" s="2" t="s">
        <v>26</v>
      </c>
      <c r="C62" s="2"/>
      <c r="D62" s="6">
        <f>SUM(D54:D61)</f>
        <v>11500</v>
      </c>
      <c r="J62" s="12"/>
      <c r="K62" s="18">
        <f>SUM(K54:K61)</f>
        <v>10000</v>
      </c>
    </row>
    <row r="64" spans="1:12">
      <c r="A64" s="1" t="s">
        <v>92</v>
      </c>
      <c r="I64" s="9"/>
      <c r="J64" s="10" t="s">
        <v>92</v>
      </c>
    </row>
    <row r="65" spans="1:13">
      <c r="B65" t="s">
        <v>93</v>
      </c>
      <c r="D65" s="4">
        <v>1000</v>
      </c>
      <c r="I65" s="9"/>
      <c r="K65" s="17">
        <v>1000</v>
      </c>
    </row>
    <row r="66" spans="1:13">
      <c r="I66" s="9"/>
    </row>
    <row r="67" spans="1:13">
      <c r="A67" s="1" t="s">
        <v>94</v>
      </c>
      <c r="I67" s="9"/>
      <c r="J67" s="10" t="s">
        <v>94</v>
      </c>
    </row>
    <row r="68" spans="1:13">
      <c r="B68" t="s">
        <v>95</v>
      </c>
      <c r="D68" s="4">
        <f>150*10</f>
        <v>1500</v>
      </c>
      <c r="K68" s="17">
        <v>1000</v>
      </c>
    </row>
    <row r="72" spans="1:13" ht="15.75" thickBot="1">
      <c r="B72" s="27" t="s">
        <v>8</v>
      </c>
      <c r="C72" s="27"/>
      <c r="D72" s="28">
        <f>SUM(D68+D65+D62+D50+D38+D22+D12+D5)</f>
        <v>153540</v>
      </c>
      <c r="J72" s="22" t="s">
        <v>96</v>
      </c>
      <c r="K72" s="32">
        <f>SUM(K68,K65,K62,K50,K38,K22,K5,K12)</f>
        <v>100000</v>
      </c>
      <c r="L72" s="21">
        <f>SUM(L5:L71)</f>
        <v>28500</v>
      </c>
    </row>
    <row r="73" spans="1:13" ht="16.5" thickTop="1" thickBot="1">
      <c r="J73" s="24" t="s">
        <v>8</v>
      </c>
      <c r="K73" s="25">
        <f>SUM(K72:L72)</f>
        <v>128500</v>
      </c>
      <c r="L73" s="26"/>
    </row>
    <row r="74" spans="1:13" ht="15.75" thickTop="1"/>
    <row r="76" spans="1:13">
      <c r="A76" s="1"/>
      <c r="B76" s="1" t="s">
        <v>97</v>
      </c>
      <c r="C76" s="1"/>
      <c r="D76" s="5"/>
      <c r="J76" s="10" t="s">
        <v>97</v>
      </c>
    </row>
    <row r="77" spans="1:13">
      <c r="B77" t="s">
        <v>98</v>
      </c>
      <c r="D77" s="4">
        <f>50000</f>
        <v>50000</v>
      </c>
      <c r="J77" s="9" t="s">
        <v>98</v>
      </c>
      <c r="K77" s="17">
        <v>50000</v>
      </c>
      <c r="M77" s="9" t="s">
        <v>99</v>
      </c>
    </row>
    <row r="78" spans="1:13">
      <c r="B78" t="s">
        <v>100</v>
      </c>
      <c r="D78" s="4">
        <v>50000</v>
      </c>
      <c r="J78" s="9" t="s">
        <v>100</v>
      </c>
      <c r="K78" s="17">
        <v>50000</v>
      </c>
      <c r="M78" s="9" t="s">
        <v>101</v>
      </c>
    </row>
    <row r="79" spans="1:13">
      <c r="B79" t="s">
        <v>9</v>
      </c>
      <c r="D79" s="4">
        <v>10000</v>
      </c>
      <c r="J79" s="9" t="s">
        <v>9</v>
      </c>
      <c r="K79" s="17">
        <v>0</v>
      </c>
      <c r="L79" s="9">
        <v>10000</v>
      </c>
      <c r="M79" s="9" t="s">
        <v>102</v>
      </c>
    </row>
    <row r="80" spans="1:13">
      <c r="B80" t="s">
        <v>103</v>
      </c>
      <c r="J80" s="9" t="s">
        <v>103</v>
      </c>
      <c r="L80" s="9" t="s">
        <v>104</v>
      </c>
    </row>
    <row r="81" spans="2:13">
      <c r="J81" s="9" t="s">
        <v>105</v>
      </c>
      <c r="K81" s="17">
        <v>0</v>
      </c>
      <c r="L81" s="9">
        <v>5000</v>
      </c>
      <c r="M81" s="9" t="s">
        <v>102</v>
      </c>
    </row>
    <row r="82" spans="2:13">
      <c r="B82" t="s">
        <v>78</v>
      </c>
      <c r="D82" s="4">
        <v>5000</v>
      </c>
      <c r="E82" s="14" t="s">
        <v>106</v>
      </c>
      <c r="J82" s="9" t="s">
        <v>107</v>
      </c>
      <c r="K82" s="17">
        <v>0</v>
      </c>
      <c r="L82" s="9">
        <v>5000</v>
      </c>
      <c r="M82" s="9" t="s">
        <v>108</v>
      </c>
    </row>
    <row r="83" spans="2:13">
      <c r="B83" t="s">
        <v>109</v>
      </c>
      <c r="D83" s="4">
        <v>5000</v>
      </c>
      <c r="E83" s="14" t="s">
        <v>59</v>
      </c>
      <c r="J83" s="9" t="s">
        <v>110</v>
      </c>
      <c r="K83" s="17">
        <v>0</v>
      </c>
      <c r="L83" s="9">
        <v>5000</v>
      </c>
      <c r="M83" s="9" t="s">
        <v>108</v>
      </c>
    </row>
    <row r="84" spans="2:13">
      <c r="B84" t="s">
        <v>111</v>
      </c>
      <c r="D84" s="4">
        <v>2500</v>
      </c>
      <c r="J84" s="9" t="s">
        <v>111</v>
      </c>
      <c r="K84" s="17">
        <v>0</v>
      </c>
      <c r="L84" s="9">
        <v>2500</v>
      </c>
      <c r="M84" s="9" t="s">
        <v>108</v>
      </c>
    </row>
    <row r="85" spans="2:13">
      <c r="J85" s="9" t="s">
        <v>112</v>
      </c>
      <c r="K85" s="17">
        <v>0</v>
      </c>
      <c r="L85" s="9">
        <v>1000</v>
      </c>
    </row>
    <row r="86" spans="2:13">
      <c r="B86" s="3" t="s">
        <v>113</v>
      </c>
      <c r="C86" s="3"/>
      <c r="D86" s="7">
        <f>SUM(D77:D85)</f>
        <v>122500</v>
      </c>
      <c r="J86" s="22" t="s">
        <v>96</v>
      </c>
      <c r="K86" s="23">
        <f>SUM(K77:K85)</f>
        <v>100000</v>
      </c>
      <c r="L86" s="23">
        <f>SUM(L77:L85)</f>
        <v>28500</v>
      </c>
    </row>
    <row r="87" spans="2:13" ht="15.75" thickBot="1">
      <c r="B87" s="29"/>
      <c r="C87" s="29"/>
      <c r="D87" s="30"/>
      <c r="J87" s="24" t="s">
        <v>8</v>
      </c>
      <c r="K87" s="25">
        <f>SUM(K86:L86)</f>
        <v>128500</v>
      </c>
      <c r="L87" s="26"/>
    </row>
    <row r="88" spans="2:13" ht="15.75" thickTop="1"/>
    <row r="89" spans="2:13">
      <c r="B89" t="s">
        <v>114</v>
      </c>
      <c r="D89" s="4">
        <f>D86-D72</f>
        <v>-31040</v>
      </c>
      <c r="J89" s="9" t="s">
        <v>114</v>
      </c>
      <c r="K89" s="17">
        <f>SUM(K86-K72)</f>
        <v>0</v>
      </c>
    </row>
  </sheetData>
  <pageMargins left="0.25" right="0.25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4"/>
  <sheetViews>
    <sheetView topLeftCell="A61" workbookViewId="0" xr3:uid="{958C4451-9541-5A59-BF78-D2F731DF1C81}">
      <selection activeCell="K20" sqref="K20"/>
    </sheetView>
  </sheetViews>
  <sheetFormatPr defaultRowHeight="15"/>
  <cols>
    <col min="2" max="2" width="33.140625" bestFit="1" customWidth="1"/>
    <col min="4" max="4" width="9.140625" style="4"/>
  </cols>
  <sheetData>
    <row r="1" spans="1:12">
      <c r="A1" s="1" t="s">
        <v>0</v>
      </c>
      <c r="D1" s="8" t="s">
        <v>115</v>
      </c>
    </row>
    <row r="2" spans="1:12">
      <c r="A2" s="1"/>
    </row>
    <row r="3" spans="1:12">
      <c r="B3" s="1" t="s">
        <v>4</v>
      </c>
    </row>
    <row r="4" spans="1:12" s="1" customFormat="1">
      <c r="B4" s="1" t="s">
        <v>7</v>
      </c>
      <c r="D4" s="5" t="s">
        <v>8</v>
      </c>
    </row>
    <row r="5" spans="1:12">
      <c r="B5" t="s">
        <v>9</v>
      </c>
      <c r="D5" s="4">
        <v>10000</v>
      </c>
    </row>
    <row r="8" spans="1:12">
      <c r="B8" t="s">
        <v>11</v>
      </c>
      <c r="D8" s="4">
        <v>0</v>
      </c>
      <c r="E8" t="s">
        <v>12</v>
      </c>
    </row>
    <row r="9" spans="1:12">
      <c r="B9" t="s">
        <v>13</v>
      </c>
      <c r="D9" s="4">
        <v>0</v>
      </c>
      <c r="E9" t="s">
        <v>14</v>
      </c>
    </row>
    <row r="10" spans="1:12">
      <c r="B10" t="s">
        <v>15</v>
      </c>
      <c r="D10" s="4">
        <v>0</v>
      </c>
      <c r="E10" t="s">
        <v>16</v>
      </c>
      <c r="K10" s="1" t="s">
        <v>17</v>
      </c>
    </row>
    <row r="11" spans="1:12">
      <c r="B11" t="s">
        <v>18</v>
      </c>
      <c r="D11" s="4">
        <f>10*3*28+500</f>
        <v>1340</v>
      </c>
      <c r="E11" t="s">
        <v>19</v>
      </c>
      <c r="K11" t="s">
        <v>20</v>
      </c>
      <c r="L11" t="s">
        <v>21</v>
      </c>
    </row>
    <row r="12" spans="1:12">
      <c r="B12" s="2" t="s">
        <v>23</v>
      </c>
      <c r="C12" s="2"/>
      <c r="D12" s="6">
        <f>SUM(D8:D11)</f>
        <v>1340</v>
      </c>
      <c r="K12" t="s">
        <v>24</v>
      </c>
      <c r="L12" t="s">
        <v>25</v>
      </c>
    </row>
    <row r="14" spans="1:12">
      <c r="A14" s="1" t="s">
        <v>27</v>
      </c>
      <c r="F14" s="1"/>
    </row>
    <row r="15" spans="1:12">
      <c r="B15" t="s">
        <v>28</v>
      </c>
      <c r="D15" s="4">
        <v>2500</v>
      </c>
    </row>
    <row r="16" spans="1:12">
      <c r="B16" t="s">
        <v>30</v>
      </c>
      <c r="D16" s="4">
        <v>1500</v>
      </c>
    </row>
    <row r="18" spans="1:5">
      <c r="B18" t="s">
        <v>31</v>
      </c>
      <c r="D18" s="4">
        <v>3000</v>
      </c>
    </row>
    <row r="19" spans="1:5">
      <c r="B19" t="s">
        <v>32</v>
      </c>
      <c r="D19" s="4">
        <v>1000</v>
      </c>
    </row>
    <row r="20" spans="1:5">
      <c r="B20" t="s">
        <v>34</v>
      </c>
      <c r="D20" s="4">
        <v>12500</v>
      </c>
    </row>
    <row r="21" spans="1:5">
      <c r="B21" t="s">
        <v>36</v>
      </c>
      <c r="D21" s="4">
        <v>1000</v>
      </c>
    </row>
    <row r="22" spans="1:5">
      <c r="B22" s="3" t="s">
        <v>26</v>
      </c>
      <c r="C22" s="3"/>
      <c r="D22" s="7">
        <f>SUM(D15:D21)</f>
        <v>21500</v>
      </c>
    </row>
    <row r="24" spans="1:5">
      <c r="A24" s="1" t="s">
        <v>38</v>
      </c>
    </row>
    <row r="25" spans="1:5">
      <c r="B25" t="s">
        <v>39</v>
      </c>
      <c r="D25" s="4">
        <f>25*250</f>
        <v>6250</v>
      </c>
      <c r="E25" t="s">
        <v>40</v>
      </c>
    </row>
    <row r="27" spans="1:5">
      <c r="B27" t="s">
        <v>44</v>
      </c>
      <c r="D27" s="4">
        <v>0</v>
      </c>
      <c r="E27" t="s">
        <v>45</v>
      </c>
    </row>
    <row r="28" spans="1:5">
      <c r="B28" t="s">
        <v>46</v>
      </c>
      <c r="D28" s="4">
        <v>0</v>
      </c>
      <c r="E28" t="s">
        <v>47</v>
      </c>
    </row>
    <row r="29" spans="1:5">
      <c r="B29" t="s">
        <v>48</v>
      </c>
      <c r="D29" s="4">
        <v>0</v>
      </c>
    </row>
    <row r="31" spans="1:5">
      <c r="B31" t="s">
        <v>50</v>
      </c>
      <c r="D31" s="4">
        <v>0</v>
      </c>
      <c r="E31" t="s">
        <v>116</v>
      </c>
    </row>
    <row r="33" spans="1:10">
      <c r="B33" t="s">
        <v>52</v>
      </c>
      <c r="D33" s="4">
        <v>500</v>
      </c>
      <c r="E33" t="s">
        <v>53</v>
      </c>
    </row>
    <row r="34" spans="1:10">
      <c r="B34" t="s">
        <v>55</v>
      </c>
      <c r="D34" s="4">
        <v>500</v>
      </c>
      <c r="E34" t="s">
        <v>56</v>
      </c>
    </row>
    <row r="35" spans="1:10">
      <c r="B35" t="s">
        <v>58</v>
      </c>
      <c r="D35" s="4">
        <v>500</v>
      </c>
      <c r="E35" t="s">
        <v>56</v>
      </c>
    </row>
    <row r="37" spans="1:10">
      <c r="B37" t="s">
        <v>59</v>
      </c>
      <c r="D37" s="4">
        <v>1500</v>
      </c>
      <c r="E37" t="s">
        <v>60</v>
      </c>
    </row>
    <row r="38" spans="1:10">
      <c r="B38" s="2" t="s">
        <v>26</v>
      </c>
      <c r="C38" s="2"/>
      <c r="D38" s="6">
        <f>SUM(D25:D37)</f>
        <v>9250</v>
      </c>
    </row>
    <row r="40" spans="1:10">
      <c r="A40" s="1" t="s">
        <v>62</v>
      </c>
    </row>
    <row r="41" spans="1:10">
      <c r="B41" t="s">
        <v>63</v>
      </c>
      <c r="D41" s="4">
        <f>2*1500*2</f>
        <v>6000</v>
      </c>
      <c r="E41" t="s">
        <v>64</v>
      </c>
      <c r="J41" t="s">
        <v>65</v>
      </c>
    </row>
    <row r="42" spans="1:10">
      <c r="B42" t="s">
        <v>67</v>
      </c>
      <c r="D42" s="4">
        <f>2*1000</f>
        <v>2000</v>
      </c>
    </row>
    <row r="44" spans="1:10">
      <c r="B44" t="s">
        <v>69</v>
      </c>
      <c r="D44" s="4">
        <v>0</v>
      </c>
      <c r="E44" t="s">
        <v>70</v>
      </c>
    </row>
    <row r="46" spans="1:10">
      <c r="B46" t="s">
        <v>71</v>
      </c>
      <c r="D46" s="4">
        <f>3*350</f>
        <v>1050</v>
      </c>
      <c r="E46" t="s">
        <v>72</v>
      </c>
    </row>
    <row r="47" spans="1:10">
      <c r="B47" t="s">
        <v>74</v>
      </c>
      <c r="D47" s="4">
        <v>0</v>
      </c>
      <c r="E47" t="s">
        <v>75</v>
      </c>
    </row>
    <row r="49" spans="1:5">
      <c r="B49" t="s">
        <v>77</v>
      </c>
      <c r="D49" s="4">
        <v>1500</v>
      </c>
    </row>
    <row r="50" spans="1:5">
      <c r="B50" s="2" t="s">
        <v>80</v>
      </c>
      <c r="C50" s="2"/>
      <c r="D50" s="6">
        <f>SUM(D41:D49)</f>
        <v>10550</v>
      </c>
    </row>
    <row r="53" spans="1:5">
      <c r="A53" s="1" t="s">
        <v>81</v>
      </c>
    </row>
    <row r="54" spans="1:5">
      <c r="B54" t="s">
        <v>82</v>
      </c>
      <c r="D54" s="4">
        <v>1000</v>
      </c>
    </row>
    <row r="55" spans="1:5">
      <c r="B55" t="s">
        <v>83</v>
      </c>
      <c r="D55" s="4">
        <v>3500</v>
      </c>
    </row>
    <row r="56" spans="1:5">
      <c r="B56" t="s">
        <v>84</v>
      </c>
      <c r="D56" s="4">
        <v>500</v>
      </c>
    </row>
    <row r="57" spans="1:5">
      <c r="B57" t="s">
        <v>85</v>
      </c>
      <c r="D57" s="4">
        <v>0</v>
      </c>
    </row>
    <row r="58" spans="1:5">
      <c r="B58" t="s">
        <v>87</v>
      </c>
      <c r="D58" s="4">
        <v>0</v>
      </c>
    </row>
    <row r="59" spans="1:5">
      <c r="B59" t="s">
        <v>88</v>
      </c>
      <c r="D59" s="4">
        <v>0</v>
      </c>
      <c r="E59" t="s">
        <v>45</v>
      </c>
    </row>
    <row r="60" spans="1:5">
      <c r="B60" t="s">
        <v>90</v>
      </c>
      <c r="D60" s="4">
        <v>0</v>
      </c>
      <c r="E60" t="s">
        <v>45</v>
      </c>
    </row>
    <row r="61" spans="1:5">
      <c r="B61" t="s">
        <v>91</v>
      </c>
      <c r="D61" s="4">
        <v>250</v>
      </c>
      <c r="E61" t="s">
        <v>45</v>
      </c>
    </row>
    <row r="62" spans="1:5">
      <c r="B62" s="2" t="s">
        <v>26</v>
      </c>
      <c r="C62" s="2"/>
      <c r="D62" s="6">
        <f>SUM(D54:D61)</f>
        <v>5250</v>
      </c>
    </row>
    <row r="64" spans="1:5">
      <c r="A64" s="1" t="s">
        <v>92</v>
      </c>
    </row>
    <row r="65" spans="1:4">
      <c r="B65" t="s">
        <v>93</v>
      </c>
      <c r="D65" s="4">
        <v>0</v>
      </c>
    </row>
    <row r="67" spans="1:4">
      <c r="A67" s="1" t="s">
        <v>94</v>
      </c>
    </row>
    <row r="68" spans="1:4">
      <c r="B68" t="s">
        <v>95</v>
      </c>
      <c r="D68" s="4">
        <v>0</v>
      </c>
    </row>
    <row r="72" spans="1:4">
      <c r="B72" s="3" t="s">
        <v>8</v>
      </c>
      <c r="C72" s="3"/>
      <c r="D72" s="7">
        <f>SUM(D68+D65+D62+D50+D38+D22+D12+D5)</f>
        <v>57890</v>
      </c>
    </row>
    <row r="76" spans="1:4">
      <c r="A76" s="1"/>
      <c r="B76" s="1" t="s">
        <v>97</v>
      </c>
      <c r="C76" s="1"/>
      <c r="D76" s="5"/>
    </row>
    <row r="77" spans="1:4">
      <c r="B77" t="s">
        <v>98</v>
      </c>
      <c r="D77" s="4">
        <f>50000</f>
        <v>50000</v>
      </c>
    </row>
    <row r="78" spans="1:4">
      <c r="B78" t="s">
        <v>9</v>
      </c>
      <c r="D78" s="4">
        <v>10000</v>
      </c>
    </row>
    <row r="79" spans="1:4">
      <c r="B79" t="s">
        <v>103</v>
      </c>
    </row>
    <row r="82" spans="2:4">
      <c r="B82" s="3" t="s">
        <v>113</v>
      </c>
      <c r="C82" s="3"/>
      <c r="D82" s="7">
        <f>SUM(D77:D81)</f>
        <v>60000</v>
      </c>
    </row>
    <row r="84" spans="2:4">
      <c r="B84" t="s">
        <v>114</v>
      </c>
      <c r="D84" s="4">
        <f>D82-D72</f>
        <v>2110</v>
      </c>
    </row>
  </sheetData>
  <pageMargins left="0.25" right="0.25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5FBDAF-5442-490D-B4D5-2B02F48C1B7B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FFA0B30C-E9B4-4E51-B5BA-DF20587B00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FF8D1A-CEB0-488F-AB38-74ABB38F3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Duckworth Henrietta</dc:creator>
  <cp:keywords/>
  <dc:description/>
  <cp:lastModifiedBy>Phil Batty</cp:lastModifiedBy>
  <cp:revision/>
  <dcterms:created xsi:type="dcterms:W3CDTF">2016-08-03T15:50:54Z</dcterms:created>
  <dcterms:modified xsi:type="dcterms:W3CDTF">2016-11-27T19:15:50Z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