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9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"/>
    </mc:Choice>
  </mc:AlternateContent>
  <xr:revisionPtr revIDLastSave="25" documentId="649CD999EC7D0E13FD2602AAD9333451448F464B" xr6:coauthVersionLast="26" xr6:coauthVersionMax="26" xr10:uidLastSave="{E87AD9AD-2BF9-4B9B-9C73-9D182CEAEE2A}"/>
  <bookViews>
    <workbookView xWindow="0" yWindow="0" windowWidth="15690" windowHeight="7260" tabRatio="788" firstSheet="3" activeTab="3" xr2:uid="{00000000-000D-0000-FFFF-FFFF00000000}"/>
  </bookViews>
  <sheets>
    <sheet name="Front Page " sheetId="4" r:id="rId1"/>
    <sheet name="2016 Launch Event " sheetId="3" r:id="rId2"/>
    <sheet name="Future Forum" sheetId="1" r:id="rId3"/>
    <sheet name="Film Programme" sheetId="5" r:id="rId4"/>
    <sheet name="Substance Live" sheetId="2" r:id="rId5"/>
    <sheet name="Adelphi" sheetId="7" r:id="rId6"/>
    <sheet name="Hull 2017 Expenditure " sheetId="6" r:id="rId7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5" l="1"/>
  <c r="E38" i="4"/>
  <c r="E42" i="4"/>
  <c r="D55" i="6"/>
  <c r="D54" i="6"/>
  <c r="L6" i="5"/>
  <c r="D52" i="6"/>
  <c r="D50" i="6"/>
  <c r="J3" i="7"/>
  <c r="E19" i="7"/>
  <c r="J5" i="7"/>
  <c r="E13" i="7"/>
  <c r="J4" i="7"/>
  <c r="E7" i="7"/>
  <c r="C55" i="6"/>
  <c r="C54" i="6"/>
  <c r="C34" i="5"/>
  <c r="K6" i="5"/>
  <c r="C52" i="6"/>
  <c r="C42" i="5"/>
  <c r="K7" i="5"/>
  <c r="C51" i="6"/>
  <c r="C50" i="6"/>
  <c r="I3" i="7"/>
  <c r="C57" i="6"/>
  <c r="E10" i="1"/>
  <c r="E43" i="1"/>
  <c r="E68" i="1"/>
  <c r="E75" i="1"/>
  <c r="E96" i="1"/>
  <c r="M8" i="1"/>
  <c r="M7" i="1"/>
  <c r="M6" i="1"/>
  <c r="M4" i="1"/>
  <c r="M3" i="1"/>
  <c r="G42" i="5"/>
  <c r="L7" i="5"/>
  <c r="L8" i="5"/>
  <c r="E12" i="4"/>
  <c r="G7" i="5"/>
  <c r="G16" i="5"/>
  <c r="D72" i="1"/>
  <c r="D71" i="1"/>
  <c r="E67" i="2"/>
  <c r="E53" i="2"/>
  <c r="L3" i="5"/>
  <c r="L4" i="5"/>
  <c r="G27" i="5"/>
  <c r="L5" i="5"/>
  <c r="C68" i="1"/>
  <c r="I6" i="2"/>
  <c r="I7" i="2"/>
  <c r="E93" i="2"/>
  <c r="I8" i="2"/>
  <c r="E102" i="2"/>
  <c r="I9" i="2"/>
  <c r="I11" i="2"/>
  <c r="C67" i="2"/>
  <c r="H7" i="2"/>
  <c r="C53" i="2"/>
  <c r="H6" i="2"/>
  <c r="C93" i="2"/>
  <c r="H8" i="2"/>
  <c r="C102" i="2"/>
  <c r="H9" i="2"/>
  <c r="C8" i="2"/>
  <c r="H5" i="2"/>
  <c r="H11" i="2"/>
  <c r="D10" i="4"/>
  <c r="C96" i="1"/>
  <c r="I8" i="1"/>
  <c r="C102" i="1"/>
  <c r="I9" i="1"/>
  <c r="C10" i="1"/>
  <c r="I3" i="1"/>
  <c r="C43" i="1"/>
  <c r="I4" i="1"/>
  <c r="C48" i="1"/>
  <c r="I5" i="1"/>
  <c r="I6" i="1"/>
  <c r="C75" i="1"/>
  <c r="I7" i="1"/>
  <c r="I10" i="1"/>
  <c r="D8" i="4"/>
  <c r="C27" i="5"/>
  <c r="K5" i="5"/>
  <c r="C7" i="5"/>
  <c r="K3" i="5"/>
  <c r="C16" i="5"/>
  <c r="K4" i="5"/>
  <c r="K8" i="5"/>
  <c r="D12" i="4"/>
  <c r="D6" i="4"/>
  <c r="D22" i="4"/>
  <c r="D14" i="4"/>
  <c r="D38" i="4"/>
  <c r="D42" i="4"/>
  <c r="E102" i="1"/>
  <c r="M9" i="1"/>
  <c r="E48" i="1"/>
  <c r="M5" i="1"/>
  <c r="D42" i="6"/>
  <c r="D46" i="6"/>
  <c r="D16" i="6"/>
  <c r="D22" i="6"/>
  <c r="D26" i="6"/>
  <c r="D32" i="6"/>
  <c r="E30" i="4"/>
  <c r="D30" i="4"/>
  <c r="H9" i="3"/>
  <c r="H7" i="3"/>
  <c r="H6" i="3"/>
  <c r="H5" i="3"/>
  <c r="H4" i="3"/>
  <c r="C38" i="3"/>
  <c r="C29" i="3"/>
  <c r="C20" i="3"/>
  <c r="C13" i="3"/>
  <c r="I13" i="1"/>
  <c r="I12" i="1"/>
  <c r="D51" i="6"/>
  <c r="D57" i="6"/>
  <c r="M10" i="1"/>
  <c r="E8" i="4"/>
  <c r="E22" i="4"/>
  <c r="E41" i="4"/>
  <c r="E44" i="4"/>
  <c r="D41" i="4"/>
  <c r="D44" i="4"/>
</calcChain>
</file>

<file path=xl/sharedStrings.xml><?xml version="1.0" encoding="utf-8"?>
<sst xmlns="http://schemas.openxmlformats.org/spreadsheetml/2006/main" count="416" uniqueCount="272">
  <si>
    <t xml:space="preserve">Front Page </t>
  </si>
  <si>
    <t xml:space="preserve">Substance </t>
  </si>
  <si>
    <t xml:space="preserve">Expenditure </t>
  </si>
  <si>
    <t>Projected </t>
  </si>
  <si>
    <t>Projected Actual </t>
  </si>
  <si>
    <t xml:space="preserve">2016 Launch Event </t>
  </si>
  <si>
    <t xml:space="preserve">Future Forum </t>
  </si>
  <si>
    <t>City Hall /Substance Live</t>
  </si>
  <si>
    <t xml:space="preserve">Film Programme </t>
  </si>
  <si>
    <t>Adelphi</t>
  </si>
  <si>
    <t>MIF</t>
  </si>
  <si>
    <t>Project Fees</t>
  </si>
  <si>
    <t>Travel Costs/Meetings</t>
  </si>
  <si>
    <t xml:space="preserve">Total </t>
  </si>
  <si>
    <t xml:space="preserve">Contracted Expenduiture </t>
  </si>
  <si>
    <t xml:space="preserve">Substance Ltd </t>
  </si>
  <si>
    <t xml:space="preserve">Hull 2017 budget </t>
  </si>
  <si>
    <t xml:space="preserve">Hull 2017 </t>
  </si>
  <si>
    <t xml:space="preserve">Ticket income </t>
  </si>
  <si>
    <t>BFI Income</t>
  </si>
  <si>
    <t xml:space="preserve">Variance </t>
  </si>
  <si>
    <t xml:space="preserve">Projected Expenditure </t>
  </si>
  <si>
    <t xml:space="preserve">Actual Budget </t>
  </si>
  <si>
    <t xml:space="preserve">Launch Event 2016 </t>
  </si>
  <si>
    <t xml:space="preserve">Venue hire </t>
  </si>
  <si>
    <t xml:space="preserve">Production </t>
  </si>
  <si>
    <t xml:space="preserve">Talent </t>
  </si>
  <si>
    <t xml:space="preserve">Misc </t>
  </si>
  <si>
    <t xml:space="preserve">Marketing </t>
  </si>
  <si>
    <t>Production costs</t>
  </si>
  <si>
    <t>Dressing Room</t>
  </si>
  <si>
    <t xml:space="preserve">Security </t>
  </si>
  <si>
    <t xml:space="preserve">Magnetic North </t>
  </si>
  <si>
    <t xml:space="preserve">Will Alsop </t>
  </si>
  <si>
    <t>DJ</t>
  </si>
  <si>
    <t xml:space="preserve">Rider </t>
  </si>
  <si>
    <t xml:space="preserve">catering </t>
  </si>
  <si>
    <t xml:space="preserve">Travel </t>
  </si>
  <si>
    <t>Drinks</t>
  </si>
  <si>
    <t xml:space="preserve">Hotel </t>
  </si>
  <si>
    <t>Marketing: EDM</t>
  </si>
  <si>
    <t>Marketing: social</t>
  </si>
  <si>
    <t>Wrist bands</t>
  </si>
  <si>
    <t>Budget</t>
  </si>
  <si>
    <t> Projected Actual </t>
  </si>
  <si>
    <t> C350.ZK106.K245 </t>
  </si>
  <si>
    <t>Projection</t>
  </si>
  <si>
    <t xml:space="preserve">Venues </t>
  </si>
  <si>
    <t xml:space="preserve"> C350.ZK106.K245 </t>
  </si>
  <si>
    <t>Venue</t>
  </si>
  <si>
    <t xml:space="preserve">Fruit </t>
  </si>
  <si>
    <t xml:space="preserve">Access </t>
  </si>
  <si>
    <t xml:space="preserve">Hull Minster </t>
  </si>
  <si>
    <t>C350.ZK109.K138</t>
  </si>
  <si>
    <t>1@thedock</t>
  </si>
  <si>
    <t xml:space="preserve">Catering </t>
  </si>
  <si>
    <t>C350.ZK112.K120</t>
  </si>
  <si>
    <t>C4DI Theatre</t>
  </si>
  <si>
    <t>Panels</t>
  </si>
  <si>
    <t>C350.ZK101.K208</t>
  </si>
  <si>
    <t>Travel/Acc</t>
  </si>
  <si>
    <t>C350.ZK112.K288</t>
  </si>
  <si>
    <t>Production* </t>
  </si>
  <si>
    <t>C350.ZK106.K245</t>
  </si>
  <si>
    <t>Hull 2017</t>
  </si>
  <si>
    <t xml:space="preserve">General </t>
  </si>
  <si>
    <t>Substance</t>
  </si>
  <si>
    <t>Conference seating (delgates and panels)</t>
  </si>
  <si>
    <t>CC</t>
  </si>
  <si>
    <t>EMs</t>
  </si>
  <si>
    <t>HPSS</t>
  </si>
  <si>
    <t>Could come from Substance North Ltd</t>
  </si>
  <si>
    <t>North East Medical</t>
  </si>
  <si>
    <t>Radios</t>
  </si>
  <si>
    <t>Van</t>
  </si>
  <si>
    <t>Operations Manager</t>
  </si>
  <si>
    <t>Artist Liaison</t>
  </si>
  <si>
    <t>After Party</t>
  </si>
  <si>
    <t xml:space="preserve">Site dressing </t>
  </si>
  <si>
    <t xml:space="preserve">8 x pop up banners </t>
  </si>
  <si>
    <t xml:space="preserve">10? x vinyls for coffee tables </t>
  </si>
  <si>
    <t xml:space="preserve">Coffee cupsdisposable coffee cups </t>
  </si>
  <si>
    <t xml:space="preserve">3 x A4 signs for coffee points </t>
  </si>
  <si>
    <t>1 x A2 sign ‘Register Upstairs’</t>
  </si>
  <si>
    <t>2 x A0 posters</t>
  </si>
  <si>
    <t>1 x large S vinyl</t>
  </si>
  <si>
    <t>3 x A3 size Fret cut S vinyls</t>
  </si>
  <si>
    <t>3 x small S correx for car park</t>
  </si>
  <si>
    <t>12 x large S correx wayfinding signs</t>
  </si>
  <si>
    <t>S stencil – chalk</t>
  </si>
  <si>
    <t>3 x large window vinyls</t>
  </si>
  <si>
    <t xml:space="preserve">Design </t>
  </si>
  <si>
    <t>Substance Programme 15,000</t>
  </si>
  <si>
    <t>Substance Programme 15,000 design</t>
  </si>
  <si>
    <t>Collosall Wave vinyls</t>
  </si>
  <si>
    <t xml:space="preserve">BSL </t>
  </si>
  <si>
    <t> ZK109.K138.C350 </t>
  </si>
  <si>
    <t xml:space="preserve">Lanyards </t>
  </si>
  <si>
    <t xml:space="preserve">Film/photo </t>
  </si>
  <si>
    <t>EDM</t>
  </si>
  <si>
    <t>Future Forum print?? Design</t>
  </si>
  <si>
    <t>Future Forum print - 250 copies, A7 6 x 2pp cards</t>
  </si>
  <si>
    <t>Future Forum EDM/Mail outs</t>
  </si>
  <si>
    <t>Future Forum - social media</t>
  </si>
  <si>
    <t>Future Forum - Photography</t>
  </si>
  <si>
    <t>Future Forum - slides</t>
  </si>
  <si>
    <t>Future Forum, Lanyards - x 250</t>
  </si>
  <si>
    <t>Tote Bags</t>
  </si>
  <si>
    <t>Design of programme</t>
  </si>
  <si>
    <t>Print</t>
  </si>
  <si>
    <t xml:space="preserve">Breakfast </t>
  </si>
  <si>
    <t>Projected at 150</t>
  </si>
  <si>
    <t xml:space="preserve">Lunch </t>
  </si>
  <si>
    <t xml:space="preserve">Evening drinks </t>
  </si>
  <si>
    <t>Keynote Speakers </t>
  </si>
  <si>
    <t>Panels (content, People, Chairs, Presenters)</t>
  </si>
  <si>
    <t>Nikki Bedi: Presenter</t>
  </si>
  <si>
    <t>John Harris: Presenter</t>
  </si>
  <si>
    <t>Quietus</t>
  </si>
  <si>
    <t>Canvas</t>
  </si>
  <si>
    <t>Cities of Culture: What's the Point?</t>
  </si>
  <si>
    <t>Warren panel</t>
  </si>
  <si>
    <t>Blast Theory: We Made Ourselves Over</t>
  </si>
  <si>
    <t>Arts save the NHS</t>
  </si>
  <si>
    <t>Hack and Host: Art Can Change the World</t>
  </si>
  <si>
    <t>Eggs Collective</t>
  </si>
  <si>
    <t>Aisha Zia</t>
  </si>
  <si>
    <t>Hull Uni: Identity Crisis</t>
  </si>
  <si>
    <t xml:space="preserve">Keynote Speakers </t>
  </si>
  <si>
    <t>C4DI: Alex Mitchell</t>
  </si>
  <si>
    <t>NFA</t>
  </si>
  <si>
    <t>Substance North Ltd to take</t>
  </si>
  <si>
    <t xml:space="preserve">Accom </t>
  </si>
  <si>
    <t>Substance Film Budget</t>
  </si>
  <si>
    <t>OVERVIEW</t>
  </si>
  <si>
    <t>Projected Actual</t>
  </si>
  <si>
    <t xml:space="preserve">Venue </t>
  </si>
  <si>
    <t xml:space="preserve">Vue </t>
  </si>
  <si>
    <t>HIC</t>
  </si>
  <si>
    <t>Hull 2017 - Marketing</t>
  </si>
  <si>
    <t>Hull Independent Cinema - Marketing</t>
  </si>
  <si>
    <t>Miscellaneous</t>
  </si>
  <si>
    <t>Curation</t>
  </si>
  <si>
    <t>Aesthetica</t>
  </si>
  <si>
    <t>TBC</t>
  </si>
  <si>
    <t>Host fees &amp; expenses</t>
  </si>
  <si>
    <t>Reception</t>
  </si>
  <si>
    <t>Management</t>
  </si>
  <si>
    <t>Marketing - Hull 2017</t>
  </si>
  <si>
    <t>H17</t>
  </si>
  <si>
    <t>Ad design</t>
  </si>
  <si>
    <t>Poster design</t>
  </si>
  <si>
    <t>Poster Print</t>
  </si>
  <si>
    <t>Social Media</t>
  </si>
  <si>
    <t>Distribution</t>
  </si>
  <si>
    <t>Total</t>
  </si>
  <si>
    <t>Marketing - HIC</t>
  </si>
  <si>
    <t>Advert in brochure</t>
  </si>
  <si>
    <t>HBO eBlast</t>
  </si>
  <si>
    <t>HIC TBC</t>
  </si>
  <si>
    <t>Travel, other</t>
  </si>
  <si>
    <t>York meeting train</t>
  </si>
  <si>
    <t xml:space="preserve">Hull Venue - Humber Bridge </t>
  </si>
  <si>
    <t>Hull Venue</t>
  </si>
  <si>
    <t xml:space="preserve">Humber Bridge </t>
  </si>
  <si>
    <t>Prod City Hall</t>
  </si>
  <si>
    <t>Marketing</t>
  </si>
  <si>
    <t xml:space="preserve">Travel/Acc </t>
  </si>
  <si>
    <t xml:space="preserve">Production Hull Venue </t>
  </si>
  <si>
    <t>PA System Main</t>
  </si>
  <si>
    <t>Stage A LX and Rigging</t>
  </si>
  <si>
    <t>B Stage Staging</t>
  </si>
  <si>
    <t>PA System B Stage</t>
  </si>
  <si>
    <t>B Stage LX and Rigging</t>
  </si>
  <si>
    <t>Backline B Stage</t>
  </si>
  <si>
    <t>AV</t>
  </si>
  <si>
    <t>Audience LX</t>
  </si>
  <si>
    <t>Crew &amp; Transport</t>
  </si>
  <si>
    <t>Pipe &amp; Drape</t>
  </si>
  <si>
    <t>Carpet</t>
  </si>
  <si>
    <t>Electrician</t>
  </si>
  <si>
    <t>Stage Manager</t>
  </si>
  <si>
    <t>Local Crew</t>
  </si>
  <si>
    <t>Venue Costs</t>
  </si>
  <si>
    <t>Mojo Barrier</t>
  </si>
  <si>
    <t>First Aid</t>
  </si>
  <si>
    <t>City Hall Venue Hire</t>
  </si>
  <si>
    <t>Stuctural Engineer</t>
  </si>
  <si>
    <t>City Hall Crew</t>
  </si>
  <si>
    <t>EM</t>
  </si>
  <si>
    <t>Wristbands</t>
  </si>
  <si>
    <t>PRS</t>
  </si>
  <si>
    <t>Box Office Fee</t>
  </si>
  <si>
    <t>Ticket Printing</t>
  </si>
  <si>
    <t>Misc requests</t>
  </si>
  <si>
    <t>Nadine Shah Buy Out</t>
  </si>
  <si>
    <t>Jane Weaver Buy Out</t>
  </si>
  <si>
    <t>Hannah Peel  Buy Out</t>
  </si>
  <si>
    <t>Chambers Buy Out</t>
  </si>
  <si>
    <t xml:space="preserve">Dyr Sister </t>
  </si>
  <si>
    <t>Lone taxidemist Buy Out</t>
  </si>
  <si>
    <t>Beer/Nibbles</t>
  </si>
  <si>
    <t>Brass Band Nibbles/Water</t>
  </si>
  <si>
    <t>Other rider elements</t>
  </si>
  <si>
    <t xml:space="preserve">Hannah Peel </t>
  </si>
  <si>
    <t xml:space="preserve">Nadine Shah </t>
  </si>
  <si>
    <t xml:space="preserve">Jane Weaver </t>
  </si>
  <si>
    <t>PINS</t>
  </si>
  <si>
    <t xml:space="preserve">Lone taxidemist </t>
  </si>
  <si>
    <t>Elizabeth Alker</t>
  </si>
  <si>
    <t xml:space="preserve">Chambers </t>
  </si>
  <si>
    <t>Dan Conway</t>
  </si>
  <si>
    <t xml:space="preserve"> ZK109.K138.C350 </t>
  </si>
  <si>
    <t>Design</t>
  </si>
  <si>
    <t>Advertising</t>
  </si>
  <si>
    <t>Substance Live image for social</t>
  </si>
  <si>
    <t>Substance Live - Design of slide for Season 4 Launch</t>
  </si>
  <si>
    <t>Substance Live - Design of social poster image</t>
  </si>
  <si>
    <t>Substance Live poster A3 and A4 resizing design (Mattix)</t>
  </si>
  <si>
    <t>Substance Live - posters, A4, A3</t>
  </si>
  <si>
    <t>Substance Live flyers - A5 design</t>
  </si>
  <si>
    <t>Substance Live - flyers print, A5 d/s landscape x 8,000</t>
  </si>
  <si>
    <t>Substance Live - film</t>
  </si>
  <si>
    <t>Substance Live - social media</t>
  </si>
  <si>
    <t>Substance Live - documenting event</t>
  </si>
  <si>
    <t xml:space="preserve">Editorial  </t>
  </si>
  <si>
    <t>Substance Live - film interview</t>
  </si>
  <si>
    <t>HDM takeover artwork</t>
  </si>
  <si>
    <t>Distribution (exit flyering)</t>
  </si>
  <si>
    <t xml:space="preserve">Hotels </t>
  </si>
  <si>
    <t>Natalie Sharp Travel</t>
  </si>
  <si>
    <t xml:space="preserve">Adelphi </t>
  </si>
  <si>
    <t xml:space="preserve">Tech </t>
  </si>
  <si>
    <t>Travel/accom</t>
  </si>
  <si>
    <t>Fees</t>
  </si>
  <si>
    <t>Bill Drummond</t>
  </si>
  <si>
    <t>Other</t>
  </si>
  <si>
    <t>Hull 2017 Spend</t>
  </si>
  <si>
    <t xml:space="preserve">Hotels/Accom </t>
  </si>
  <si>
    <t xml:space="preserve">Bil Drummond </t>
  </si>
  <si>
    <t>Misc</t>
  </si>
  <si>
    <t xml:space="preserve">Commissioning </t>
  </si>
  <si>
    <t>Due back from Substance</t>
  </si>
  <si>
    <t xml:space="preserve">Venue Hires </t>
  </si>
  <si>
    <t>Polar Bear</t>
  </si>
  <si>
    <t>Production</t>
  </si>
  <si>
    <t>Launch event</t>
  </si>
  <si>
    <t>Hospitality</t>
  </si>
  <si>
    <t>Rider for Magnetic North</t>
  </si>
  <si>
    <t>Total Spend</t>
  </si>
  <si>
    <t>Remaining</t>
  </si>
  <si>
    <t>Income (Tickets)</t>
  </si>
  <si>
    <t>BFI</t>
  </si>
  <si>
    <t>Total Remaining Spend</t>
  </si>
  <si>
    <t>Substance North Ltd</t>
  </si>
  <si>
    <t>Hull Launch Event</t>
  </si>
  <si>
    <t>Check figure</t>
  </si>
  <si>
    <t>Manchester</t>
  </si>
  <si>
    <t>Total Spent</t>
  </si>
  <si>
    <t>Grant</t>
  </si>
  <si>
    <t>Covers costs in orange in the future forum tab</t>
  </si>
  <si>
    <t>Budget Codes</t>
  </si>
  <si>
    <t>Production: Staging and scenic</t>
  </si>
  <si>
    <t>Music Commisions</t>
  </si>
  <si>
    <t>Branding</t>
  </si>
  <si>
    <t>C350.ZK109.K270</t>
  </si>
  <si>
    <t>Travel and Accomm</t>
  </si>
  <si>
    <t>Catering</t>
  </si>
  <si>
    <t>FF ONLY</t>
  </si>
  <si>
    <t>R&amp;D TRAVEL</t>
  </si>
  <si>
    <t>ZK102.K115.C350</t>
  </si>
  <si>
    <t>Actual spend (up until September)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</si>
</sst>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ont="1"/>
    <xf numFmtId="44" fontId="0" fillId="2" borderId="0" xfId="0" applyNumberFormat="1" applyFill="1"/>
    <xf numFmtId="44" fontId="2" fillId="2" borderId="0" xfId="0" applyNumberFormat="1" applyFont="1" applyFill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4" xfId="0" applyFont="1" applyBorder="1"/>
    <xf numFmtId="0" fontId="2" fillId="0" borderId="0" xfId="0" applyFont="1" applyBorder="1"/>
    <xf numFmtId="0" fontId="2" fillId="2" borderId="6" xfId="0" applyFont="1" applyFill="1" applyBorder="1"/>
    <xf numFmtId="0" fontId="0" fillId="2" borderId="7" xfId="0" applyFill="1" applyBorder="1"/>
    <xf numFmtId="44" fontId="2" fillId="2" borderId="8" xfId="0" applyNumberFormat="1" applyFont="1" applyFill="1" applyBorder="1"/>
    <xf numFmtId="44" fontId="0" fillId="3" borderId="0" xfId="0" applyNumberFormat="1" applyFill="1"/>
    <xf numFmtId="0" fontId="0" fillId="0" borderId="5" xfId="0" applyBorder="1"/>
    <xf numFmtId="44" fontId="1" fillId="0" borderId="0" xfId="0" applyNumberFormat="1" applyFont="1"/>
    <xf numFmtId="0" fontId="3" fillId="0" borderId="0" xfId="0" applyFont="1"/>
    <xf numFmtId="0" fontId="4" fillId="5" borderId="0" xfId="0" applyFont="1" applyFill="1"/>
    <xf numFmtId="0" fontId="5" fillId="5" borderId="0" xfId="0" applyFont="1" applyFill="1"/>
    <xf numFmtId="44" fontId="5" fillId="5" borderId="0" xfId="0" applyNumberFormat="1" applyFont="1" applyFill="1"/>
    <xf numFmtId="0" fontId="2" fillId="5" borderId="0" xfId="0" applyFont="1" applyFill="1"/>
    <xf numFmtId="44" fontId="2" fillId="5" borderId="0" xfId="0" applyNumberFormat="1" applyFont="1" applyFill="1"/>
    <xf numFmtId="0" fontId="0" fillId="5" borderId="0" xfId="0" applyFill="1"/>
    <xf numFmtId="44" fontId="0" fillId="5" borderId="0" xfId="0" applyNumberFormat="1" applyFill="1"/>
    <xf numFmtId="44" fontId="3" fillId="0" borderId="0" xfId="0" applyNumberFormat="1" applyFont="1"/>
    <xf numFmtId="164" fontId="0" fillId="0" borderId="0" xfId="0" applyNumberFormat="1"/>
    <xf numFmtId="0" fontId="0" fillId="0" borderId="0" xfId="0" applyFont="1" applyFill="1"/>
    <xf numFmtId="0" fontId="2" fillId="0" borderId="0" xfId="0" applyFont="1" applyFill="1"/>
    <xf numFmtId="44" fontId="2" fillId="0" borderId="0" xfId="0" applyNumberFormat="1" applyFont="1" applyFill="1"/>
    <xf numFmtId="0" fontId="2" fillId="6" borderId="0" xfId="0" applyFont="1" applyFill="1"/>
    <xf numFmtId="0" fontId="0" fillId="6" borderId="0" xfId="0" applyFill="1"/>
    <xf numFmtId="44" fontId="2" fillId="6" borderId="0" xfId="0" applyNumberFormat="1" applyFont="1" applyFill="1"/>
    <xf numFmtId="0" fontId="0" fillId="0" borderId="0" xfId="0" applyFill="1"/>
    <xf numFmtId="44" fontId="0" fillId="0" borderId="0" xfId="0" applyNumberFormat="1" applyFont="1" applyFill="1"/>
    <xf numFmtId="0" fontId="0" fillId="0" borderId="0" xfId="0"/>
    <xf numFmtId="44" fontId="0" fillId="0" borderId="0" xfId="0" applyNumberFormat="1"/>
    <xf numFmtId="0" fontId="0" fillId="0" borderId="0" xfId="0" applyBorder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Border="1"/>
    <xf numFmtId="44" fontId="0" fillId="0" borderId="5" xfId="0" applyNumberFormat="1" applyBorder="1"/>
    <xf numFmtId="0" fontId="0" fillId="4" borderId="0" xfId="0" applyFont="1" applyFill="1"/>
    <xf numFmtId="0" fontId="2" fillId="3" borderId="0" xfId="0" applyFont="1" applyFill="1"/>
    <xf numFmtId="0" fontId="2" fillId="4" borderId="0" xfId="0" applyFont="1" applyFill="1"/>
    <xf numFmtId="0" fontId="0" fillId="3" borderId="0" xfId="0" applyFill="1"/>
    <xf numFmtId="44" fontId="2" fillId="3" borderId="0" xfId="0" applyNumberFormat="1" applyFont="1" applyFill="1"/>
    <xf numFmtId="0" fontId="0" fillId="3" borderId="1" xfId="0" applyFill="1" applyBorder="1"/>
    <xf numFmtId="0" fontId="0" fillId="3" borderId="3" xfId="0" applyFill="1" applyBorder="1"/>
    <xf numFmtId="0" fontId="0" fillId="0" borderId="4" xfId="0" applyBorder="1"/>
    <xf numFmtId="0" fontId="2" fillId="3" borderId="6" xfId="0" applyFont="1" applyFill="1" applyBorder="1"/>
    <xf numFmtId="44" fontId="2" fillId="3" borderId="8" xfId="0" applyNumberFormat="1" applyFont="1" applyFill="1" applyBorder="1"/>
    <xf numFmtId="0" fontId="0" fillId="3" borderId="2" xfId="0" applyFill="1" applyBorder="1"/>
    <xf numFmtId="0" fontId="2" fillId="3" borderId="7" xfId="0" applyFont="1" applyFill="1" applyBorder="1"/>
    <xf numFmtId="44" fontId="2" fillId="0" borderId="0" xfId="0" applyNumberFormat="1" applyFont="1"/>
    <xf numFmtId="44" fontId="0" fillId="0" borderId="0" xfId="1" applyFont="1"/>
    <xf numFmtId="44" fontId="0" fillId="7" borderId="0" xfId="0" applyNumberFormat="1" applyFill="1"/>
    <xf numFmtId="0" fontId="0" fillId="7" borderId="9" xfId="0" applyFill="1" applyBorder="1"/>
    <xf numFmtId="0" fontId="0" fillId="8" borderId="9" xfId="0" applyFill="1" applyBorder="1"/>
    <xf numFmtId="44" fontId="0" fillId="8" borderId="0" xfId="0" applyNumberFormat="1" applyFill="1"/>
    <xf numFmtId="44" fontId="2" fillId="8" borderId="0" xfId="0" applyNumberFormat="1" applyFont="1" applyFill="1"/>
    <xf numFmtId="44" fontId="2" fillId="7" borderId="0" xfId="0" applyNumberFormat="1" applyFont="1" applyFill="1"/>
    <xf numFmtId="0" fontId="0" fillId="0" borderId="2" xfId="0" applyBorder="1"/>
    <xf numFmtId="44" fontId="0" fillId="0" borderId="3" xfId="0" applyNumberFormat="1" applyBorder="1"/>
    <xf numFmtId="164" fontId="0" fillId="0" borderId="5" xfId="0" applyNumberFormat="1" applyBorder="1"/>
    <xf numFmtId="0" fontId="0" fillId="0" borderId="3" xfId="0" applyBorder="1"/>
    <xf numFmtId="0" fontId="0" fillId="10" borderId="0" xfId="0" applyFill="1" applyBorder="1"/>
    <xf numFmtId="44" fontId="0" fillId="10" borderId="5" xfId="0" applyNumberFormat="1" applyFill="1" applyBorder="1"/>
    <xf numFmtId="0" fontId="0" fillId="10" borderId="10" xfId="0" applyFill="1" applyBorder="1"/>
    <xf numFmtId="16" fontId="0" fillId="10" borderId="11" xfId="0" applyNumberFormat="1" applyFill="1" applyBorder="1"/>
    <xf numFmtId="0" fontId="0" fillId="10" borderId="12" xfId="0" applyFill="1" applyBorder="1"/>
    <xf numFmtId="0" fontId="0" fillId="10" borderId="13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10" borderId="9" xfId="0" applyFill="1" applyBorder="1"/>
    <xf numFmtId="0" fontId="0" fillId="10" borderId="11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0" borderId="16" xfId="0" applyBorder="1"/>
    <xf numFmtId="0" fontId="0" fillId="0" borderId="17" xfId="0" applyBorder="1"/>
    <xf numFmtId="0" fontId="0" fillId="9" borderId="16" xfId="0" applyFill="1" applyBorder="1"/>
    <xf numFmtId="0" fontId="0" fillId="9" borderId="17" xfId="0" applyFill="1" applyBorder="1"/>
    <xf numFmtId="0" fontId="2" fillId="0" borderId="18" xfId="0" applyFont="1" applyBorder="1"/>
    <xf numFmtId="0" fontId="2" fillId="0" borderId="19" xfId="0" applyFont="1" applyBorder="1"/>
    <xf numFmtId="44" fontId="2" fillId="0" borderId="20" xfId="0" applyNumberFormat="1" applyFont="1" applyBorder="1"/>
    <xf numFmtId="44" fontId="0" fillId="10" borderId="22" xfId="0" applyNumberFormat="1" applyFill="1" applyBorder="1"/>
    <xf numFmtId="44" fontId="0" fillId="10" borderId="23" xfId="0" applyNumberFormat="1" applyFill="1" applyBorder="1"/>
    <xf numFmtId="0" fontId="2" fillId="10" borderId="24" xfId="0" applyFont="1" applyFill="1" applyBorder="1"/>
    <xf numFmtId="0" fontId="0" fillId="0" borderId="7" xfId="0" applyBorder="1"/>
    <xf numFmtId="44" fontId="0" fillId="10" borderId="21" xfId="0" applyNumberFormat="1" applyFill="1" applyBorder="1"/>
    <xf numFmtId="44" fontId="2" fillId="10" borderId="21" xfId="0" applyNumberFormat="1" applyFont="1" applyFill="1" applyBorder="1"/>
    <xf numFmtId="44" fontId="0" fillId="0" borderId="21" xfId="0" applyNumberFormat="1" applyBorder="1"/>
    <xf numFmtId="44" fontId="0" fillId="9" borderId="21" xfId="0" applyNumberFormat="1" applyFill="1" applyBorder="1"/>
    <xf numFmtId="0" fontId="0" fillId="0" borderId="9" xfId="0" applyBorder="1"/>
    <xf numFmtId="0" fontId="0" fillId="11" borderId="16" xfId="0" applyFill="1" applyBorder="1"/>
    <xf numFmtId="0" fontId="0" fillId="11" borderId="17" xfId="0" applyFill="1" applyBorder="1"/>
    <xf numFmtId="0" fontId="2" fillId="0" borderId="16" xfId="0" applyFont="1" applyBorder="1"/>
    <xf numFmtId="0" fontId="2" fillId="0" borderId="17" xfId="0" applyFont="1" applyBorder="1"/>
    <xf numFmtId="44" fontId="2" fillId="0" borderId="21" xfId="0" applyNumberFormat="1" applyFont="1" applyBorder="1"/>
    <xf numFmtId="164" fontId="0" fillId="11" borderId="21" xfId="0" applyNumberFormat="1" applyFill="1" applyBorder="1"/>
    <xf numFmtId="44" fontId="0" fillId="11" borderId="21" xfId="0" applyNumberFormat="1" applyFill="1" applyBorder="1"/>
    <xf numFmtId="0" fontId="2" fillId="11" borderId="10" xfId="0" applyFont="1" applyFill="1" applyBorder="1"/>
    <xf numFmtId="0" fontId="0" fillId="0" borderId="19" xfId="0" applyBorder="1"/>
    <xf numFmtId="164" fontId="0" fillId="0" borderId="21" xfId="0" applyNumberFormat="1" applyBorder="1"/>
    <xf numFmtId="0" fontId="7" fillId="0" borderId="0" xfId="0" applyFont="1"/>
    <xf numFmtId="0" fontId="2" fillId="3" borderId="1" xfId="0" applyFont="1" applyFill="1" applyBorder="1"/>
    <xf numFmtId="0" fontId="8" fillId="0" borderId="0" xfId="0" applyFont="1"/>
    <xf numFmtId="44" fontId="0" fillId="7" borderId="16" xfId="0" applyNumberFormat="1" applyFill="1" applyBorder="1"/>
    <xf numFmtId="44" fontId="0" fillId="8" borderId="16" xfId="0" applyNumberFormat="1" applyFill="1" applyBorder="1"/>
    <xf numFmtId="0" fontId="0" fillId="7" borderId="0" xfId="0" applyFill="1"/>
    <xf numFmtId="164" fontId="0" fillId="7" borderId="0" xfId="0" applyNumberFormat="1" applyFill="1"/>
    <xf numFmtId="44" fontId="0" fillId="0" borderId="0" xfId="0" applyNumberFormat="1" applyFill="1"/>
    <xf numFmtId="0" fontId="0" fillId="8" borderId="0" xfId="0" applyFill="1" applyBorder="1"/>
    <xf numFmtId="44" fontId="0" fillId="8" borderId="0" xfId="0" applyNumberFormat="1" applyFill="1" applyBorder="1"/>
    <xf numFmtId="6" fontId="0" fillId="0" borderId="0" xfId="0" applyNumberFormat="1"/>
    <xf numFmtId="0" fontId="0" fillId="0" borderId="0" xfId="0" applyFont="1" applyAlignment="1">
      <alignment wrapText="1"/>
    </xf>
    <xf numFmtId="164" fontId="2" fillId="6" borderId="0" xfId="0" applyNumberFormat="1" applyFont="1" applyFill="1"/>
    <xf numFmtId="0" fontId="0" fillId="12" borderId="0" xfId="0" applyFill="1"/>
    <xf numFmtId="0" fontId="0" fillId="3" borderId="25" xfId="0" applyFill="1" applyBorder="1"/>
    <xf numFmtId="44" fontId="0" fillId="0" borderId="26" xfId="0" applyNumberFormat="1" applyBorder="1"/>
    <xf numFmtId="44" fontId="2" fillId="3" borderId="27" xfId="0" applyNumberFormat="1" applyFont="1" applyFill="1" applyBorder="1"/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4"/>
  <sheetViews>
    <sheetView zoomScale="78" zoomScaleNormal="78" workbookViewId="0" xr3:uid="{AEA406A1-0E4B-5B11-9CD5-51D6E497D94C}">
      <selection activeCell="D6" sqref="D6"/>
    </sheetView>
  </sheetViews>
  <sheetFormatPr defaultRowHeight="14.45"/>
  <cols>
    <col min="2" max="2" width="23.85546875" customWidth="1"/>
    <col min="4" max="4" width="25.28515625" customWidth="1"/>
    <col min="5" max="5" width="18.140625" customWidth="1"/>
    <col min="7" max="7" width="11.140625" bestFit="1" customWidth="1"/>
  </cols>
  <sheetData>
    <row r="2" spans="1:8">
      <c r="A2" s="34"/>
      <c r="B2" s="37" t="s">
        <v>0</v>
      </c>
      <c r="C2" s="34"/>
      <c r="D2" s="34"/>
      <c r="E2" s="34"/>
      <c r="F2" s="34"/>
      <c r="G2" s="34"/>
      <c r="H2" s="34"/>
    </row>
    <row r="3" spans="1:8">
      <c r="A3" s="22"/>
      <c r="B3" s="20" t="s">
        <v>1</v>
      </c>
      <c r="C3" s="34"/>
      <c r="D3" s="34"/>
      <c r="E3" s="34"/>
      <c r="F3" s="34"/>
      <c r="G3" s="34"/>
      <c r="H3" s="34"/>
    </row>
    <row r="5" spans="1:8">
      <c r="A5" s="34"/>
      <c r="B5" s="20" t="s">
        <v>2</v>
      </c>
      <c r="C5" s="20"/>
      <c r="D5" s="20" t="s">
        <v>3</v>
      </c>
      <c r="E5" s="20" t="s">
        <v>4</v>
      </c>
      <c r="F5" s="34"/>
      <c r="G5" s="34"/>
      <c r="H5" s="34"/>
    </row>
    <row r="6" spans="1:8">
      <c r="A6" s="34"/>
      <c r="B6" s="34" t="s">
        <v>5</v>
      </c>
      <c r="C6" s="34"/>
      <c r="D6" s="35">
        <f>SUM('2016 Launch Event '!H9)</f>
        <v>4272</v>
      </c>
      <c r="E6" s="35">
        <v>4272</v>
      </c>
      <c r="F6" s="34"/>
      <c r="G6" s="34"/>
      <c r="H6" s="34"/>
    </row>
    <row r="7" spans="1:8">
      <c r="A7" s="34"/>
      <c r="B7" s="34"/>
      <c r="C7" s="34"/>
      <c r="D7" s="34"/>
      <c r="E7" s="35"/>
      <c r="F7" s="34"/>
      <c r="G7" s="34"/>
      <c r="H7" s="34"/>
    </row>
    <row r="8" spans="1:8">
      <c r="A8" s="34"/>
      <c r="B8" s="34" t="s">
        <v>6</v>
      </c>
      <c r="C8" s="34"/>
      <c r="D8" s="35">
        <f>SUM('Future Forum'!I10)</f>
        <v>38125</v>
      </c>
      <c r="E8" s="35">
        <f>'Future Forum'!M10</f>
        <v>30683.02</v>
      </c>
      <c r="F8" s="34"/>
      <c r="G8" s="34"/>
      <c r="H8" s="34"/>
    </row>
    <row r="9" spans="1:8">
      <c r="A9" s="34"/>
      <c r="B9" s="34"/>
      <c r="C9" s="34"/>
      <c r="D9" s="35"/>
      <c r="E9" s="35"/>
      <c r="F9" s="34"/>
      <c r="G9" s="34"/>
      <c r="H9" s="34"/>
    </row>
    <row r="10" spans="1:8">
      <c r="A10" s="34"/>
      <c r="B10" s="34" t="s">
        <v>7</v>
      </c>
      <c r="C10" s="34"/>
      <c r="D10" s="35">
        <f>SUM('Substance Live'!H11)</f>
        <v>71650</v>
      </c>
      <c r="E10" s="35">
        <v>67472.009999999995</v>
      </c>
      <c r="F10" s="34"/>
      <c r="G10" s="34"/>
      <c r="H10" s="34"/>
    </row>
    <row r="11" spans="1:8">
      <c r="A11" s="34"/>
      <c r="B11" s="34"/>
      <c r="C11" s="34"/>
      <c r="D11" s="34"/>
      <c r="E11" s="35"/>
      <c r="F11" s="34"/>
      <c r="G11" s="34"/>
      <c r="H11" s="34"/>
    </row>
    <row r="12" spans="1:8">
      <c r="A12" s="34"/>
      <c r="B12" s="34" t="s">
        <v>8</v>
      </c>
      <c r="C12" s="34"/>
      <c r="D12" s="35">
        <f>SUM('Film Programme'!K8)</f>
        <v>15936.81</v>
      </c>
      <c r="E12" s="35">
        <f>'Film Programme'!L8</f>
        <v>15219.81</v>
      </c>
      <c r="F12" s="34"/>
      <c r="G12" s="34"/>
      <c r="H12" s="34"/>
    </row>
    <row r="13" spans="1:8">
      <c r="A13" s="34"/>
      <c r="B13" s="34"/>
      <c r="C13" s="34"/>
      <c r="D13" s="35"/>
      <c r="E13" s="35"/>
      <c r="F13" s="34"/>
      <c r="G13" s="34"/>
      <c r="H13" s="34"/>
    </row>
    <row r="14" spans="1:8" s="34" customFormat="1">
      <c r="B14" s="34" t="s">
        <v>9</v>
      </c>
      <c r="D14" s="35">
        <f>SUM(Adelphi!I7)</f>
        <v>4050</v>
      </c>
      <c r="E14" s="35">
        <v>4050</v>
      </c>
    </row>
    <row r="15" spans="1:8" s="34" customFormat="1">
      <c r="D15" s="35"/>
      <c r="E15" s="35"/>
    </row>
    <row r="16" spans="1:8">
      <c r="A16" s="34"/>
      <c r="B16" s="34" t="s">
        <v>10</v>
      </c>
      <c r="C16" s="34"/>
      <c r="D16" s="25">
        <v>7600</v>
      </c>
      <c r="E16" s="35">
        <v>7600</v>
      </c>
      <c r="F16" s="34"/>
      <c r="G16" s="34"/>
      <c r="H16" s="35"/>
    </row>
    <row r="17" spans="2:5">
      <c r="B17" s="34"/>
      <c r="C17" s="34"/>
      <c r="D17" s="25"/>
      <c r="E17" s="35"/>
    </row>
    <row r="18" spans="2:5">
      <c r="B18" s="34" t="s">
        <v>11</v>
      </c>
      <c r="C18" s="34"/>
      <c r="D18" s="25">
        <v>21000</v>
      </c>
      <c r="E18" s="35">
        <v>21000</v>
      </c>
    </row>
    <row r="19" spans="2:5">
      <c r="B19" s="34"/>
      <c r="C19" s="34"/>
      <c r="D19" s="25"/>
      <c r="E19" s="35"/>
    </row>
    <row r="20" spans="2:5">
      <c r="B20" s="34" t="s">
        <v>12</v>
      </c>
      <c r="C20" s="34"/>
      <c r="D20" s="25">
        <v>2000</v>
      </c>
      <c r="E20" s="35">
        <v>2000</v>
      </c>
    </row>
    <row r="21" spans="2:5">
      <c r="B21" s="34"/>
      <c r="C21" s="34"/>
      <c r="D21" s="25"/>
      <c r="E21" s="35"/>
    </row>
    <row r="22" spans="2:5">
      <c r="B22" s="20" t="s">
        <v>13</v>
      </c>
      <c r="C22" s="22"/>
      <c r="D22" s="21">
        <f>SUM(D6:D21)</f>
        <v>164633.81</v>
      </c>
      <c r="E22" s="21">
        <f>SUM(E6:E21)</f>
        <v>152296.84</v>
      </c>
    </row>
    <row r="25" spans="2:5">
      <c r="B25" s="17" t="s">
        <v>14</v>
      </c>
      <c r="C25" s="18"/>
      <c r="D25" s="19"/>
      <c r="E25" s="35"/>
    </row>
    <row r="26" spans="2:5">
      <c r="B26" s="34"/>
      <c r="C26" s="34"/>
      <c r="D26" s="35"/>
      <c r="E26" s="35"/>
    </row>
    <row r="27" spans="2:5">
      <c r="B27" s="34" t="s">
        <v>15</v>
      </c>
      <c r="C27" s="34"/>
      <c r="D27" s="35">
        <v>102000</v>
      </c>
      <c r="E27" s="35">
        <v>62000</v>
      </c>
    </row>
    <row r="28" spans="2:5">
      <c r="B28" s="34"/>
      <c r="C28" s="34"/>
      <c r="D28" s="35"/>
      <c r="E28" s="35"/>
    </row>
    <row r="29" spans="2:5">
      <c r="B29" s="34"/>
      <c r="C29" s="34"/>
      <c r="D29" s="35"/>
      <c r="E29" s="35"/>
    </row>
    <row r="30" spans="2:5">
      <c r="B30" s="20" t="s">
        <v>13</v>
      </c>
      <c r="C30" s="20"/>
      <c r="D30" s="21">
        <f>SUM(D27:D29)</f>
        <v>102000</v>
      </c>
      <c r="E30" s="21">
        <f>SUM(E27:E29)</f>
        <v>62000</v>
      </c>
    </row>
    <row r="31" spans="2:5">
      <c r="B31" s="34"/>
      <c r="C31" s="34"/>
      <c r="D31" s="35"/>
      <c r="E31" s="34"/>
    </row>
    <row r="32" spans="2:5">
      <c r="B32" s="34"/>
      <c r="C32" s="34"/>
      <c r="D32" s="35"/>
      <c r="E32" s="34"/>
    </row>
    <row r="33" spans="2:5">
      <c r="B33" s="22" t="s">
        <v>16</v>
      </c>
      <c r="C33" s="22"/>
      <c r="D33" s="23"/>
      <c r="E33" s="34"/>
    </row>
    <row r="34" spans="2:5">
      <c r="B34" s="34"/>
      <c r="C34" s="34"/>
      <c r="D34" s="35"/>
      <c r="E34" s="34"/>
    </row>
    <row r="35" spans="2:5">
      <c r="B35" s="34" t="s">
        <v>17</v>
      </c>
      <c r="C35" s="34"/>
      <c r="D35" s="35">
        <v>125000</v>
      </c>
      <c r="E35" s="34">
        <v>125000</v>
      </c>
    </row>
    <row r="36" spans="2:5">
      <c r="B36" s="34" t="s">
        <v>18</v>
      </c>
      <c r="C36" s="34"/>
      <c r="D36" s="35">
        <v>9000</v>
      </c>
      <c r="E36" s="34">
        <v>5000</v>
      </c>
    </row>
    <row r="37" spans="2:5">
      <c r="B37" s="34" t="s">
        <v>19</v>
      </c>
      <c r="C37" s="34"/>
      <c r="D37" s="35">
        <v>19000</v>
      </c>
      <c r="E37" s="34">
        <v>19000</v>
      </c>
    </row>
    <row r="38" spans="2:5">
      <c r="B38" s="20" t="s">
        <v>13</v>
      </c>
      <c r="C38" s="20"/>
      <c r="D38" s="21">
        <f>SUM(D35:D37)</f>
        <v>153000</v>
      </c>
      <c r="E38" s="21">
        <f>SUM(E35:E37)</f>
        <v>149000</v>
      </c>
    </row>
    <row r="39" spans="2:5">
      <c r="B39" s="34"/>
      <c r="C39" s="34"/>
      <c r="D39" s="35"/>
      <c r="E39" s="34"/>
    </row>
    <row r="40" spans="2:5">
      <c r="B40" s="34" t="s">
        <v>20</v>
      </c>
      <c r="C40" s="34"/>
      <c r="D40" s="34"/>
      <c r="E40" s="34"/>
    </row>
    <row r="41" spans="2:5">
      <c r="B41" s="34" t="s">
        <v>21</v>
      </c>
      <c r="C41" s="34"/>
      <c r="D41" s="35">
        <f>SUM(D22)</f>
        <v>164633.81</v>
      </c>
      <c r="E41" s="35">
        <f>SUM(E22)</f>
        <v>152296.84</v>
      </c>
    </row>
    <row r="42" spans="2:5">
      <c r="B42" s="34" t="s">
        <v>22</v>
      </c>
      <c r="C42" s="34"/>
      <c r="D42" s="35">
        <f>SUM(D38)</f>
        <v>153000</v>
      </c>
      <c r="E42" s="35">
        <f>SUM(E38)</f>
        <v>149000</v>
      </c>
    </row>
    <row r="43" spans="2:5">
      <c r="B43" s="34"/>
      <c r="C43" s="34"/>
      <c r="D43" s="34"/>
      <c r="E43" s="34"/>
    </row>
    <row r="44" spans="2:5">
      <c r="B44" s="16" t="s">
        <v>20</v>
      </c>
      <c r="C44" s="16"/>
      <c r="D44" s="24">
        <f>SUM(D42-D41)</f>
        <v>-11633.809999999998</v>
      </c>
      <c r="E44" s="24">
        <f>SUM(E42-E41)</f>
        <v>-3296.8399999999965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workbookViewId="0" xr3:uid="{958C4451-9541-5A59-BF78-D2F731DF1C81}">
      <selection activeCell="H25" sqref="H25"/>
    </sheetView>
  </sheetViews>
  <sheetFormatPr defaultRowHeight="14.45"/>
  <cols>
    <col min="1" max="1" width="15.28515625" customWidth="1"/>
    <col min="2" max="2" width="12.28515625" customWidth="1"/>
    <col min="3" max="3" width="11" customWidth="1"/>
    <col min="8" max="8" width="13" customWidth="1"/>
    <col min="9" max="9" width="16" customWidth="1"/>
  </cols>
  <sheetData>
    <row r="1" spans="1:13">
      <c r="A1" s="42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5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34"/>
      <c r="B3" s="34"/>
      <c r="C3" s="35"/>
      <c r="D3" s="34"/>
      <c r="E3" s="34"/>
      <c r="F3" s="46"/>
      <c r="G3" s="51"/>
      <c r="H3" s="47"/>
      <c r="I3" s="34"/>
      <c r="J3" s="34"/>
      <c r="K3" s="34"/>
      <c r="L3" s="34"/>
      <c r="M3" s="34"/>
    </row>
    <row r="4" spans="1:13">
      <c r="A4" s="38" t="s">
        <v>24</v>
      </c>
      <c r="B4" s="34"/>
      <c r="C4" s="35"/>
      <c r="D4" s="34"/>
      <c r="E4" s="34"/>
      <c r="F4" s="48" t="s">
        <v>25</v>
      </c>
      <c r="G4" s="36"/>
      <c r="H4" s="40">
        <f>SUM(C13)</f>
        <v>1516</v>
      </c>
      <c r="I4" s="37"/>
      <c r="J4" s="34"/>
      <c r="K4" s="34"/>
      <c r="L4" s="34"/>
      <c r="M4" s="34"/>
    </row>
    <row r="5" spans="1:13">
      <c r="A5" s="34"/>
      <c r="B5" s="34"/>
      <c r="C5" s="35"/>
      <c r="D5" s="34"/>
      <c r="E5" s="34"/>
      <c r="F5" s="48" t="s">
        <v>26</v>
      </c>
      <c r="G5" s="36"/>
      <c r="H5" s="40">
        <f>SUM(C20)</f>
        <v>1895</v>
      </c>
      <c r="I5" s="34"/>
      <c r="J5" s="34"/>
      <c r="K5" s="34"/>
      <c r="L5" s="34"/>
      <c r="M5" s="34"/>
    </row>
    <row r="6" spans="1:13">
      <c r="A6" s="42" t="s">
        <v>13</v>
      </c>
      <c r="B6" s="34"/>
      <c r="C6" s="35"/>
      <c r="D6" s="34"/>
      <c r="E6" s="34"/>
      <c r="F6" s="48" t="s">
        <v>27</v>
      </c>
      <c r="G6" s="36"/>
      <c r="H6" s="40">
        <f>SUM(C29)</f>
        <v>648</v>
      </c>
      <c r="I6" s="34"/>
      <c r="J6" s="34"/>
      <c r="K6" s="34"/>
      <c r="L6" s="34"/>
      <c r="M6" s="34"/>
    </row>
    <row r="7" spans="1:13">
      <c r="A7" s="34"/>
      <c r="B7" s="34"/>
      <c r="C7" s="35"/>
      <c r="D7" s="34"/>
      <c r="E7" s="34"/>
      <c r="F7" s="48" t="s">
        <v>28</v>
      </c>
      <c r="G7" s="36"/>
      <c r="H7" s="40">
        <f>SUM(C38)</f>
        <v>213</v>
      </c>
      <c r="I7" s="34"/>
      <c r="J7" s="34"/>
      <c r="K7" s="34"/>
      <c r="L7" s="34"/>
      <c r="M7" s="15"/>
    </row>
    <row r="8" spans="1:13">
      <c r="A8" s="38" t="s">
        <v>25</v>
      </c>
      <c r="B8" s="34"/>
      <c r="C8" s="35"/>
      <c r="D8" s="34"/>
      <c r="E8" s="34"/>
      <c r="F8" s="48"/>
      <c r="G8" s="36"/>
      <c r="H8" s="14"/>
      <c r="I8" s="34"/>
      <c r="J8" s="34"/>
      <c r="K8" s="34"/>
      <c r="L8" s="34"/>
      <c r="M8" s="15"/>
    </row>
    <row r="9" spans="1:13" ht="15" thickBot="1">
      <c r="A9" s="34" t="s">
        <v>29</v>
      </c>
      <c r="B9" s="35">
        <v>1291</v>
      </c>
      <c r="C9" s="34"/>
      <c r="D9" s="34"/>
      <c r="E9" s="34"/>
      <c r="F9" s="49" t="s">
        <v>13</v>
      </c>
      <c r="G9" s="52"/>
      <c r="H9" s="50">
        <f>SUM(H4:H8)</f>
        <v>4272</v>
      </c>
      <c r="I9" s="34"/>
      <c r="J9" s="34"/>
      <c r="K9" s="34"/>
      <c r="L9" s="34"/>
      <c r="M9" s="15"/>
    </row>
    <row r="10" spans="1:13">
      <c r="A10" s="34" t="s">
        <v>30</v>
      </c>
      <c r="B10" s="35">
        <v>45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5"/>
    </row>
    <row r="11" spans="1:13">
      <c r="A11" s="34" t="s">
        <v>31</v>
      </c>
      <c r="B11" s="35">
        <v>180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15"/>
    </row>
    <row r="12" spans="1:13">
      <c r="A12" s="34"/>
      <c r="B12" s="34"/>
      <c r="C12" s="35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3">
      <c r="A13" s="38" t="s">
        <v>13</v>
      </c>
      <c r="B13" s="42"/>
      <c r="C13" s="45">
        <f>SUM(B9:B11)</f>
        <v>1516</v>
      </c>
      <c r="D13" s="34"/>
      <c r="E13" s="34"/>
      <c r="F13" s="34"/>
      <c r="G13" s="34"/>
      <c r="H13" s="34"/>
      <c r="I13" s="34"/>
      <c r="J13" s="34"/>
      <c r="K13" s="34"/>
      <c r="L13" s="34"/>
      <c r="M13" s="35"/>
    </row>
    <row r="14" spans="1:13">
      <c r="A14" s="34"/>
      <c r="B14" s="34"/>
      <c r="C14" s="35"/>
      <c r="D14" s="34"/>
      <c r="E14" s="34"/>
      <c r="F14" s="34"/>
      <c r="G14" s="34"/>
      <c r="H14" s="34"/>
      <c r="I14" s="34"/>
      <c r="J14" s="34"/>
      <c r="K14" s="34"/>
      <c r="L14" s="34"/>
      <c r="M14" s="15"/>
    </row>
    <row r="15" spans="1:13">
      <c r="A15" s="42" t="s">
        <v>26</v>
      </c>
      <c r="B15" s="34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15"/>
    </row>
    <row r="16" spans="1:13">
      <c r="A16" s="34" t="s">
        <v>32</v>
      </c>
      <c r="B16" s="35">
        <v>1400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5"/>
    </row>
    <row r="17" spans="1:13">
      <c r="A17" s="41" t="s">
        <v>33</v>
      </c>
      <c r="B17" s="35">
        <v>375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15"/>
    </row>
    <row r="18" spans="1:13">
      <c r="A18" s="34" t="s">
        <v>34</v>
      </c>
      <c r="B18" s="35">
        <v>120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>
      <c r="A19" s="34"/>
      <c r="B19" s="34"/>
      <c r="C19" s="35"/>
      <c r="D19" s="34"/>
      <c r="E19" s="34"/>
      <c r="F19" s="34"/>
      <c r="G19" s="34"/>
      <c r="H19" s="34"/>
      <c r="I19" s="35"/>
      <c r="J19" s="34"/>
      <c r="K19" s="34"/>
      <c r="L19" s="34"/>
      <c r="M19" s="35"/>
    </row>
    <row r="20" spans="1:13">
      <c r="A20" s="42" t="s">
        <v>13</v>
      </c>
      <c r="B20" s="42"/>
      <c r="C20" s="45">
        <f>SUM(B16:B18)</f>
        <v>1895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>
      <c r="A21" s="34"/>
      <c r="B21" s="34"/>
      <c r="C21" s="35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>
      <c r="A22" s="42" t="s">
        <v>27</v>
      </c>
      <c r="B22" s="34"/>
      <c r="C22" s="35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>
      <c r="A23" s="34" t="s">
        <v>35</v>
      </c>
      <c r="B23" s="35">
        <v>45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41" t="s">
        <v>36</v>
      </c>
      <c r="B24" s="35">
        <v>219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>
      <c r="A25" s="34" t="s">
        <v>37</v>
      </c>
      <c r="B25" s="35">
        <v>179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>
      <c r="A26" s="34" t="s">
        <v>38</v>
      </c>
      <c r="B26" s="35">
        <v>141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>
      <c r="A27" s="34" t="s">
        <v>39</v>
      </c>
      <c r="B27" s="35">
        <v>64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>
      <c r="A28" s="34"/>
      <c r="B28" s="34"/>
      <c r="C28" s="35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>
      <c r="A29" s="42" t="s">
        <v>13</v>
      </c>
      <c r="B29" s="42"/>
      <c r="C29" s="45">
        <f>SUM(B23:B27)</f>
        <v>648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>
      <c r="A30" s="34"/>
      <c r="B30" s="34"/>
      <c r="C30" s="35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3">
      <c r="A31" s="42" t="s">
        <v>13</v>
      </c>
      <c r="B31" s="34"/>
      <c r="C31" s="35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13">
      <c r="A32" s="34"/>
      <c r="B32" s="34"/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3">
      <c r="A33" s="42" t="s">
        <v>28</v>
      </c>
      <c r="B33" s="34"/>
      <c r="C33" s="35"/>
    </row>
    <row r="34" spans="1:3">
      <c r="A34" s="34" t="s">
        <v>40</v>
      </c>
      <c r="B34" s="35">
        <v>86</v>
      </c>
      <c r="C34" s="34"/>
    </row>
    <row r="35" spans="1:3">
      <c r="A35" s="34" t="s">
        <v>41</v>
      </c>
      <c r="B35" s="35">
        <v>100</v>
      </c>
      <c r="C35" s="34"/>
    </row>
    <row r="36" spans="1:3">
      <c r="A36" s="34" t="s">
        <v>42</v>
      </c>
      <c r="B36" s="35">
        <v>27</v>
      </c>
      <c r="C36" s="34"/>
    </row>
    <row r="37" spans="1:3">
      <c r="A37" s="34"/>
      <c r="B37" s="35"/>
      <c r="C37" s="35"/>
    </row>
    <row r="38" spans="1:3">
      <c r="A38" s="42" t="s">
        <v>13</v>
      </c>
      <c r="B38" s="42"/>
      <c r="C38" s="45">
        <f>SUM(B34:B36)</f>
        <v>213</v>
      </c>
    </row>
    <row r="39" spans="1:3">
      <c r="A39" s="34"/>
      <c r="B39" s="34"/>
      <c r="C39" s="35"/>
    </row>
    <row r="40" spans="1:3">
      <c r="A40" s="34"/>
      <c r="B40" s="34"/>
      <c r="C40" s="35"/>
    </row>
    <row r="41" spans="1:3">
      <c r="A41" s="34"/>
      <c r="B41" s="34"/>
      <c r="C41" s="35"/>
    </row>
    <row r="42" spans="1:3">
      <c r="A42" s="34"/>
      <c r="B42" s="34"/>
      <c r="C42" s="35"/>
    </row>
    <row r="43" spans="1:3">
      <c r="A43" s="34"/>
      <c r="B43" s="34"/>
      <c r="C43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zoomScale="81" zoomScaleNormal="81" workbookViewId="0" xr3:uid="{842E5F09-E766-5B8D-85AF-A39847EA96FD}">
      <selection activeCell="D91" sqref="D91"/>
    </sheetView>
  </sheetViews>
  <sheetFormatPr defaultRowHeight="14.45"/>
  <cols>
    <col min="1" max="1" width="50.5703125" customWidth="1"/>
    <col min="2" max="2" width="11.7109375" customWidth="1"/>
    <col min="3" max="3" width="14.140625" customWidth="1"/>
    <col min="4" max="4" width="20.5703125" style="34" customWidth="1"/>
    <col min="5" max="5" width="14.140625" style="34" customWidth="1"/>
    <col min="7" max="7" width="9" customWidth="1"/>
    <col min="8" max="8" width="11" customWidth="1"/>
    <col min="9" max="9" width="12.28515625" customWidth="1"/>
    <col min="10" max="10" width="17" customWidth="1"/>
    <col min="11" max="11" width="9.28515625" bestFit="1" customWidth="1"/>
    <col min="13" max="13" width="13.28515625" customWidth="1"/>
    <col min="14" max="14" width="9" customWidth="1"/>
  </cols>
  <sheetData>
    <row r="1" spans="1:14" ht="15" thickBot="1">
      <c r="A1" s="34"/>
      <c r="B1" s="35"/>
      <c r="C1" s="35"/>
      <c r="D1" s="35"/>
      <c r="E1" s="35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8" t="s">
        <v>6</v>
      </c>
      <c r="B2" s="3" t="s">
        <v>43</v>
      </c>
      <c r="C2" s="2"/>
      <c r="D2" s="3" t="s">
        <v>44</v>
      </c>
      <c r="E2" s="2" t="s">
        <v>45</v>
      </c>
      <c r="F2" s="4"/>
      <c r="G2" s="5" t="s">
        <v>43</v>
      </c>
      <c r="H2" s="6"/>
      <c r="I2" s="7"/>
      <c r="J2" s="34"/>
      <c r="K2" s="5" t="s">
        <v>46</v>
      </c>
      <c r="L2" s="6"/>
      <c r="M2" s="7"/>
      <c r="N2" s="34"/>
    </row>
    <row r="3" spans="1:14">
      <c r="A3" s="34"/>
      <c r="B3" s="35"/>
      <c r="C3" s="35"/>
      <c r="D3" s="35"/>
      <c r="E3" s="35"/>
      <c r="F3" s="34"/>
      <c r="G3" s="8" t="s">
        <v>47</v>
      </c>
      <c r="H3" s="9"/>
      <c r="I3" s="40">
        <f>SUM(C10)</f>
        <v>1650</v>
      </c>
      <c r="J3" s="34"/>
      <c r="K3" s="8" t="s">
        <v>47</v>
      </c>
      <c r="L3" s="9"/>
      <c r="M3" s="40">
        <f>SUM(E10)</f>
        <v>1000</v>
      </c>
      <c r="N3" s="34" t="s">
        <v>48</v>
      </c>
    </row>
    <row r="4" spans="1:14">
      <c r="A4" s="39" t="s">
        <v>49</v>
      </c>
      <c r="B4" s="35"/>
      <c r="C4" s="35"/>
      <c r="D4" s="35"/>
      <c r="E4" s="35"/>
      <c r="F4" s="34"/>
      <c r="G4" s="8" t="s">
        <v>25</v>
      </c>
      <c r="H4" s="9"/>
      <c r="I4" s="40">
        <f>SUM(C43)</f>
        <v>14500</v>
      </c>
      <c r="J4" s="34"/>
      <c r="K4" s="8" t="s">
        <v>25</v>
      </c>
      <c r="L4" s="9"/>
      <c r="M4" s="40">
        <f>SUM(E43)</f>
        <v>14401.02</v>
      </c>
      <c r="N4" s="34" t="s">
        <v>48</v>
      </c>
    </row>
    <row r="5" spans="1:14">
      <c r="A5" s="34" t="s">
        <v>50</v>
      </c>
      <c r="B5" s="55">
        <v>800</v>
      </c>
      <c r="C5" s="35"/>
      <c r="D5" s="35">
        <v>500</v>
      </c>
      <c r="E5" s="35"/>
      <c r="F5" s="34"/>
      <c r="G5" s="8" t="s">
        <v>51</v>
      </c>
      <c r="H5" s="9"/>
      <c r="I5" s="40">
        <f>SUM(C48)</f>
        <v>2000</v>
      </c>
      <c r="J5" s="34"/>
      <c r="K5" s="8" t="s">
        <v>51</v>
      </c>
      <c r="L5" s="9"/>
      <c r="M5" s="40">
        <f>SUM(E48)</f>
        <v>0</v>
      </c>
      <c r="N5" s="34"/>
    </row>
    <row r="6" spans="1:14">
      <c r="A6" s="34" t="s">
        <v>52</v>
      </c>
      <c r="B6" s="55">
        <v>450</v>
      </c>
      <c r="C6" s="35"/>
      <c r="D6" s="35">
        <v>500</v>
      </c>
      <c r="E6" s="35"/>
      <c r="F6" s="34"/>
      <c r="G6" s="8" t="s">
        <v>28</v>
      </c>
      <c r="H6" s="9"/>
      <c r="I6" s="40">
        <f>SUM(C68)</f>
        <v>3350</v>
      </c>
      <c r="J6" s="34"/>
      <c r="K6" s="8" t="s">
        <v>28</v>
      </c>
      <c r="L6" s="9"/>
      <c r="M6" s="40">
        <f>SUM(E68)</f>
        <v>2893.5</v>
      </c>
      <c r="N6" s="34" t="s">
        <v>53</v>
      </c>
    </row>
    <row r="7" spans="1:14">
      <c r="A7" s="34" t="s">
        <v>54</v>
      </c>
      <c r="B7" s="55">
        <v>400</v>
      </c>
      <c r="C7" s="35"/>
      <c r="D7" s="35">
        <v>0</v>
      </c>
      <c r="E7" s="35"/>
      <c r="F7" s="34"/>
      <c r="G7" s="8" t="s">
        <v>55</v>
      </c>
      <c r="H7" s="9"/>
      <c r="I7" s="40">
        <f>SUM(C75)</f>
        <v>3600</v>
      </c>
      <c r="J7" s="34"/>
      <c r="K7" s="8" t="s">
        <v>55</v>
      </c>
      <c r="L7" s="9"/>
      <c r="M7" s="40">
        <f>SUM(E75)</f>
        <v>2692.5</v>
      </c>
      <c r="N7" s="34" t="s">
        <v>56</v>
      </c>
    </row>
    <row r="8" spans="1:14">
      <c r="A8" s="34" t="s">
        <v>57</v>
      </c>
      <c r="B8" s="35"/>
      <c r="C8" s="35"/>
      <c r="D8" s="35">
        <v>0</v>
      </c>
      <c r="E8" s="35"/>
      <c r="F8" s="34"/>
      <c r="G8" s="8" t="s">
        <v>58</v>
      </c>
      <c r="H8" s="9"/>
      <c r="I8" s="40">
        <f>SUM(C96)</f>
        <v>11400</v>
      </c>
      <c r="J8" s="34"/>
      <c r="K8" s="8" t="s">
        <v>58</v>
      </c>
      <c r="L8" s="9"/>
      <c r="M8" s="40">
        <f>SUM(E96)</f>
        <v>7700</v>
      </c>
      <c r="N8" s="34" t="s">
        <v>59</v>
      </c>
    </row>
    <row r="9" spans="1:14">
      <c r="A9" s="34"/>
      <c r="B9" s="35"/>
      <c r="C9" s="35"/>
      <c r="D9" s="35"/>
      <c r="E9" s="35"/>
      <c r="F9" s="34"/>
      <c r="G9" s="8" t="s">
        <v>60</v>
      </c>
      <c r="H9" s="9"/>
      <c r="I9" s="40">
        <f>SUM(C102)</f>
        <v>1625</v>
      </c>
      <c r="J9" s="34"/>
      <c r="K9" s="8" t="s">
        <v>60</v>
      </c>
      <c r="L9" s="9"/>
      <c r="M9" s="40">
        <f>SUM(E102)</f>
        <v>1996</v>
      </c>
      <c r="N9" s="37" t="s">
        <v>61</v>
      </c>
    </row>
    <row r="10" spans="1:14" ht="15" thickBot="1">
      <c r="A10" s="38" t="s">
        <v>13</v>
      </c>
      <c r="B10" s="3"/>
      <c r="C10" s="60">
        <f>SUM(B5:B7)</f>
        <v>1650</v>
      </c>
      <c r="D10" s="60"/>
      <c r="E10" s="60">
        <f>SUM(D5:D9)</f>
        <v>1000</v>
      </c>
      <c r="F10" s="34"/>
      <c r="G10" s="10" t="s">
        <v>13</v>
      </c>
      <c r="H10" s="11"/>
      <c r="I10" s="12">
        <f>SUM(I3:I9)</f>
        <v>38125</v>
      </c>
      <c r="J10" s="34"/>
      <c r="K10" s="10" t="s">
        <v>13</v>
      </c>
      <c r="L10" s="11"/>
      <c r="M10" s="12">
        <f>SUM(M3:M9)</f>
        <v>30683.02</v>
      </c>
      <c r="N10" s="34"/>
    </row>
    <row r="11" spans="1:14">
      <c r="A11" s="34"/>
      <c r="B11" s="35"/>
      <c r="C11" s="35"/>
      <c r="D11" s="35"/>
      <c r="E11" s="35"/>
      <c r="F11" s="34"/>
      <c r="G11" s="34"/>
      <c r="H11" s="34"/>
      <c r="I11" s="34"/>
      <c r="J11" s="34"/>
      <c r="K11" s="34"/>
      <c r="L11" s="34"/>
      <c r="M11" s="34"/>
      <c r="N11" s="34"/>
    </row>
    <row r="12" spans="1:14">
      <c r="A12" s="38" t="s">
        <v>62</v>
      </c>
      <c r="B12" s="35"/>
      <c r="C12" s="2" t="s">
        <v>63</v>
      </c>
      <c r="D12" s="35"/>
      <c r="E12" s="2"/>
      <c r="F12" s="34"/>
      <c r="G12" s="34"/>
      <c r="H12" s="56" t="s">
        <v>64</v>
      </c>
      <c r="I12" s="106">
        <f>SUM(C10+C68+C75+C102)</f>
        <v>10225</v>
      </c>
      <c r="J12" s="34"/>
      <c r="K12" s="34"/>
      <c r="L12" s="34"/>
      <c r="M12" s="34"/>
      <c r="N12" s="34"/>
    </row>
    <row r="13" spans="1:14">
      <c r="A13" s="34" t="s">
        <v>65</v>
      </c>
      <c r="B13" s="58">
        <v>10000</v>
      </c>
      <c r="C13" s="35"/>
      <c r="D13" s="35"/>
      <c r="E13" s="35"/>
      <c r="F13" s="34"/>
      <c r="G13" s="34"/>
      <c r="H13" s="57" t="s">
        <v>66</v>
      </c>
      <c r="I13" s="107">
        <f>SUM(C43+C48+C96)</f>
        <v>27900</v>
      </c>
      <c r="J13" s="34"/>
      <c r="K13" s="34"/>
      <c r="L13" s="34"/>
      <c r="M13" s="34"/>
      <c r="N13" s="34"/>
    </row>
    <row r="14" spans="1:14" s="34" customFormat="1">
      <c r="A14" s="34" t="s">
        <v>67</v>
      </c>
      <c r="B14" s="58"/>
      <c r="C14" s="35"/>
      <c r="D14" s="35">
        <v>1500</v>
      </c>
      <c r="E14" s="35" t="s">
        <v>68</v>
      </c>
      <c r="H14" s="111"/>
      <c r="I14" s="112"/>
    </row>
    <row r="15" spans="1:14" s="34" customFormat="1">
      <c r="A15" s="34" t="s">
        <v>69</v>
      </c>
      <c r="B15" s="58"/>
      <c r="C15" s="35"/>
      <c r="D15" s="35">
        <v>200</v>
      </c>
      <c r="E15" s="35"/>
      <c r="H15" s="111"/>
      <c r="I15" s="112"/>
    </row>
    <row r="16" spans="1:14" s="34" customFormat="1">
      <c r="A16" s="34" t="s">
        <v>70</v>
      </c>
      <c r="B16" s="58"/>
      <c r="C16" s="35"/>
      <c r="D16" s="35">
        <v>5584.02</v>
      </c>
      <c r="E16" s="35" t="s">
        <v>71</v>
      </c>
      <c r="H16" s="111"/>
      <c r="I16" s="112"/>
    </row>
    <row r="17" spans="1:13" s="34" customFormat="1">
      <c r="A17" s="34" t="s">
        <v>72</v>
      </c>
      <c r="B17" s="58"/>
      <c r="C17" s="35"/>
      <c r="D17" s="35">
        <v>275</v>
      </c>
      <c r="E17" s="35"/>
      <c r="H17" s="111"/>
      <c r="I17" s="112"/>
    </row>
    <row r="18" spans="1:13" s="34" customFormat="1">
      <c r="A18" s="34" t="s">
        <v>73</v>
      </c>
      <c r="B18" s="58"/>
      <c r="C18" s="35"/>
      <c r="D18" s="35">
        <v>0</v>
      </c>
      <c r="E18" s="35"/>
      <c r="H18" s="111"/>
      <c r="I18" s="112"/>
    </row>
    <row r="19" spans="1:13" s="34" customFormat="1">
      <c r="A19" s="34" t="s">
        <v>74</v>
      </c>
      <c r="B19" s="58"/>
      <c r="C19" s="35"/>
      <c r="D19" s="35">
        <v>0</v>
      </c>
      <c r="E19" s="35"/>
      <c r="H19" s="111"/>
      <c r="I19" s="112"/>
    </row>
    <row r="20" spans="1:13" s="34" customFormat="1">
      <c r="A20" s="34" t="s">
        <v>52</v>
      </c>
      <c r="B20" s="58"/>
      <c r="C20" s="35"/>
      <c r="D20" s="35">
        <v>300</v>
      </c>
      <c r="E20" s="35"/>
    </row>
    <row r="21" spans="1:13" s="34" customFormat="1">
      <c r="A21" s="34" t="s">
        <v>75</v>
      </c>
      <c r="B21" s="58">
        <v>400</v>
      </c>
      <c r="C21" s="35"/>
      <c r="D21" s="35">
        <v>1000</v>
      </c>
      <c r="E21" s="35"/>
    </row>
    <row r="22" spans="1:13" s="34" customFormat="1">
      <c r="A22" s="34" t="s">
        <v>76</v>
      </c>
      <c r="B22" s="58">
        <v>600</v>
      </c>
      <c r="C22" s="35"/>
      <c r="D22" s="35">
        <v>0</v>
      </c>
      <c r="E22" s="35"/>
    </row>
    <row r="23" spans="1:13" s="34" customFormat="1">
      <c r="A23" s="34" t="s">
        <v>77</v>
      </c>
      <c r="B23" s="58"/>
      <c r="C23" s="35"/>
      <c r="D23" s="35">
        <v>1000</v>
      </c>
      <c r="E23" s="35"/>
    </row>
    <row r="24" spans="1:13" s="34" customFormat="1">
      <c r="B24" s="58"/>
      <c r="C24" s="35"/>
      <c r="D24" s="35"/>
      <c r="E24" s="35"/>
      <c r="H24" s="111"/>
      <c r="I24" s="112"/>
    </row>
    <row r="25" spans="1:13">
      <c r="A25" s="37" t="s">
        <v>78</v>
      </c>
      <c r="B25" s="58">
        <v>3500</v>
      </c>
      <c r="C25" s="35"/>
      <c r="D25" s="35"/>
      <c r="E25" s="35"/>
      <c r="F25" s="34"/>
      <c r="G25" s="34"/>
      <c r="H25" s="34"/>
      <c r="I25" s="34"/>
      <c r="J25" s="34"/>
      <c r="K25" s="34"/>
      <c r="L25" s="34"/>
      <c r="M25" s="34"/>
    </row>
    <row r="26" spans="1:13" s="34" customFormat="1">
      <c r="A26" s="1" t="s">
        <v>79</v>
      </c>
      <c r="B26" s="55"/>
      <c r="C26" s="35"/>
      <c r="D26" s="35">
        <v>336</v>
      </c>
      <c r="E26" s="35"/>
    </row>
    <row r="27" spans="1:13" s="34" customFormat="1">
      <c r="A27" s="1" t="s">
        <v>80</v>
      </c>
      <c r="B27" s="55"/>
      <c r="C27" s="35"/>
      <c r="D27" s="35">
        <v>80</v>
      </c>
      <c r="E27" s="35"/>
    </row>
    <row r="28" spans="1:13" s="34" customFormat="1">
      <c r="A28" s="1" t="s">
        <v>81</v>
      </c>
      <c r="B28" s="55"/>
      <c r="C28" s="35"/>
      <c r="D28" s="35">
        <v>228</v>
      </c>
      <c r="E28" s="35"/>
    </row>
    <row r="29" spans="1:13" s="34" customFormat="1">
      <c r="A29" s="1" t="s">
        <v>82</v>
      </c>
      <c r="B29" s="55"/>
      <c r="C29" s="35"/>
      <c r="D29" s="35">
        <v>12</v>
      </c>
      <c r="E29" s="35"/>
    </row>
    <row r="30" spans="1:13" s="34" customFormat="1">
      <c r="A30" s="1" t="s">
        <v>83</v>
      </c>
      <c r="B30" s="55"/>
      <c r="C30" s="35"/>
      <c r="D30" s="35">
        <v>7</v>
      </c>
      <c r="E30" s="35"/>
    </row>
    <row r="31" spans="1:13" s="34" customFormat="1">
      <c r="A31" s="1" t="s">
        <v>84</v>
      </c>
      <c r="B31" s="55"/>
      <c r="C31" s="35"/>
      <c r="D31" s="35">
        <v>40</v>
      </c>
      <c r="E31" s="35"/>
    </row>
    <row r="32" spans="1:13" s="34" customFormat="1">
      <c r="A32" s="1" t="s">
        <v>85</v>
      </c>
      <c r="B32" s="55"/>
      <c r="C32" s="35"/>
      <c r="D32" s="35">
        <v>50</v>
      </c>
      <c r="E32" s="35"/>
    </row>
    <row r="33" spans="1:13" s="34" customFormat="1">
      <c r="A33" s="1" t="s">
        <v>86</v>
      </c>
      <c r="B33" s="55"/>
      <c r="C33" s="35"/>
      <c r="D33" s="35">
        <v>9</v>
      </c>
      <c r="E33" s="35"/>
    </row>
    <row r="34" spans="1:13" s="34" customFormat="1">
      <c r="A34" s="1" t="s">
        <v>87</v>
      </c>
      <c r="B34" s="55"/>
      <c r="C34" s="35"/>
      <c r="D34" s="35">
        <v>9</v>
      </c>
      <c r="E34" s="35"/>
    </row>
    <row r="35" spans="1:13" s="34" customFormat="1">
      <c r="A35" s="1" t="s">
        <v>88</v>
      </c>
      <c r="B35" s="55"/>
      <c r="C35" s="35"/>
      <c r="D35" s="35">
        <v>200</v>
      </c>
      <c r="E35" s="35"/>
    </row>
    <row r="36" spans="1:13" s="34" customFormat="1">
      <c r="A36" s="1" t="s">
        <v>89</v>
      </c>
      <c r="B36" s="55"/>
      <c r="C36" s="35"/>
      <c r="D36" s="35">
        <v>50</v>
      </c>
      <c r="E36" s="35"/>
    </row>
    <row r="37" spans="1:13" s="34" customFormat="1">
      <c r="A37" s="1" t="s">
        <v>90</v>
      </c>
      <c r="B37" s="55"/>
      <c r="C37" s="35"/>
      <c r="D37" s="35">
        <v>120</v>
      </c>
      <c r="E37" s="35"/>
    </row>
    <row r="38" spans="1:13" s="34" customFormat="1">
      <c r="A38" s="1" t="s">
        <v>91</v>
      </c>
      <c r="B38" s="55"/>
      <c r="C38" s="35"/>
      <c r="D38" s="35">
        <v>250</v>
      </c>
      <c r="E38" s="35"/>
    </row>
    <row r="39" spans="1:13" s="34" customFormat="1">
      <c r="A39" s="34" t="s">
        <v>92</v>
      </c>
      <c r="B39" s="58"/>
      <c r="C39" s="35"/>
      <c r="D39" s="35">
        <v>1960</v>
      </c>
      <c r="E39" s="35"/>
    </row>
    <row r="40" spans="1:13" s="34" customFormat="1">
      <c r="A40" s="34" t="s">
        <v>93</v>
      </c>
      <c r="B40" s="58"/>
      <c r="C40" s="35"/>
      <c r="D40" s="35">
        <v>440</v>
      </c>
      <c r="E40" s="35"/>
    </row>
    <row r="41" spans="1:13" s="34" customFormat="1">
      <c r="A41" s="34" t="s">
        <v>94</v>
      </c>
      <c r="B41" s="58"/>
      <c r="C41" s="35"/>
      <c r="D41" s="35">
        <v>751</v>
      </c>
      <c r="E41" s="35"/>
    </row>
    <row r="42" spans="1:13">
      <c r="A42" s="34"/>
      <c r="B42" s="35"/>
      <c r="C42" s="35"/>
      <c r="D42" s="35"/>
      <c r="E42" s="35"/>
      <c r="F42" s="34"/>
      <c r="G42" s="34"/>
      <c r="H42" s="34"/>
      <c r="I42" s="34"/>
      <c r="J42" s="34"/>
      <c r="K42" s="34"/>
      <c r="L42" s="34"/>
      <c r="M42" s="34"/>
    </row>
    <row r="43" spans="1:13">
      <c r="A43" s="38" t="s">
        <v>13</v>
      </c>
      <c r="B43" s="3"/>
      <c r="C43" s="59">
        <f>SUM(B13:B41)</f>
        <v>14500</v>
      </c>
      <c r="D43" s="59"/>
      <c r="E43" s="59">
        <f>SUM(D13:D42)</f>
        <v>14401.02</v>
      </c>
      <c r="F43" s="34"/>
      <c r="G43" s="34"/>
      <c r="H43" s="34"/>
      <c r="I43" s="34"/>
      <c r="J43" s="34"/>
      <c r="K43" s="34"/>
      <c r="L43" s="34"/>
      <c r="M43" s="34"/>
    </row>
    <row r="44" spans="1:13">
      <c r="A44" s="34"/>
      <c r="B44" s="35"/>
      <c r="C44" s="35"/>
      <c r="D44" s="35"/>
      <c r="E44" s="35"/>
      <c r="F44" s="34"/>
      <c r="G44" s="34"/>
      <c r="H44" s="34"/>
      <c r="I44" s="34"/>
      <c r="J44" s="34"/>
      <c r="K44" s="34"/>
      <c r="L44" s="34"/>
      <c r="M44" s="34"/>
    </row>
    <row r="45" spans="1:13">
      <c r="A45" s="38" t="s">
        <v>51</v>
      </c>
      <c r="B45" s="35"/>
      <c r="C45" s="35"/>
      <c r="D45" s="35"/>
      <c r="E45" s="35"/>
      <c r="F45" s="34"/>
      <c r="G45" s="34"/>
      <c r="H45" s="34"/>
      <c r="I45" s="34"/>
      <c r="J45" s="34"/>
      <c r="K45" s="34"/>
      <c r="L45" s="34"/>
      <c r="M45" s="34"/>
    </row>
    <row r="46" spans="1:13">
      <c r="A46" s="34" t="s">
        <v>95</v>
      </c>
      <c r="B46" s="58">
        <v>2000</v>
      </c>
      <c r="C46" s="35"/>
      <c r="D46" s="35"/>
      <c r="E46" s="35"/>
      <c r="F46" s="34"/>
      <c r="G46" s="34"/>
      <c r="H46" s="34"/>
      <c r="I46" s="34"/>
      <c r="J46" s="34"/>
      <c r="K46" s="34"/>
      <c r="L46" s="34"/>
      <c r="M46" s="34"/>
    </row>
    <row r="47" spans="1:13">
      <c r="A47" s="34"/>
      <c r="B47" s="35"/>
      <c r="C47" s="35"/>
      <c r="D47" s="35"/>
      <c r="E47" s="35"/>
      <c r="F47" s="34"/>
      <c r="G47" s="34"/>
      <c r="H47" s="34"/>
      <c r="I47" s="34"/>
      <c r="J47" s="34"/>
      <c r="K47" s="34"/>
      <c r="L47" s="34"/>
      <c r="M47" s="34"/>
    </row>
    <row r="48" spans="1:13">
      <c r="A48" s="38" t="s">
        <v>13</v>
      </c>
      <c r="B48" s="2"/>
      <c r="C48" s="59">
        <f>SUM(B46)</f>
        <v>2000</v>
      </c>
      <c r="D48" s="59"/>
      <c r="E48" s="59">
        <f>SUM(D46)</f>
        <v>0</v>
      </c>
      <c r="F48" s="34"/>
      <c r="G48" s="34"/>
      <c r="H48" s="34"/>
      <c r="I48" s="34"/>
      <c r="J48" s="34"/>
      <c r="K48" s="34"/>
      <c r="L48" s="34"/>
      <c r="M48" s="34"/>
    </row>
    <row r="49" spans="1:13">
      <c r="A49" s="34"/>
      <c r="B49" s="35"/>
      <c r="C49" s="35"/>
      <c r="D49" s="35"/>
      <c r="E49" s="35"/>
      <c r="F49" s="34"/>
      <c r="G49" s="34"/>
      <c r="H49" s="34"/>
      <c r="I49" s="34"/>
      <c r="J49" s="34"/>
      <c r="K49" s="34"/>
      <c r="L49" s="34"/>
      <c r="M49" s="34"/>
    </row>
    <row r="50" spans="1:13">
      <c r="A50" s="38" t="s">
        <v>28</v>
      </c>
      <c r="B50" s="35"/>
      <c r="C50" s="35"/>
      <c r="D50" s="35" t="s">
        <v>96</v>
      </c>
      <c r="E50" s="35"/>
      <c r="F50" s="34"/>
      <c r="G50" s="34"/>
      <c r="H50" s="34"/>
      <c r="I50" s="34"/>
      <c r="J50" s="34"/>
      <c r="K50" s="34"/>
      <c r="L50" s="34"/>
      <c r="M50" s="34"/>
    </row>
    <row r="51" spans="1:13">
      <c r="A51" s="34" t="s">
        <v>91</v>
      </c>
      <c r="B51" s="55">
        <v>500</v>
      </c>
      <c r="C51" s="35"/>
      <c r="D51" s="35"/>
      <c r="E51" s="35"/>
      <c r="F51" s="34"/>
      <c r="G51" s="34"/>
      <c r="H51" s="34"/>
      <c r="I51" s="34"/>
      <c r="J51" s="34"/>
      <c r="K51" s="34"/>
      <c r="L51" s="34"/>
      <c r="M51" s="34"/>
    </row>
    <row r="52" spans="1:13">
      <c r="A52" s="1" t="s">
        <v>97</v>
      </c>
      <c r="B52" s="55">
        <v>250</v>
      </c>
      <c r="C52" s="35"/>
      <c r="D52" s="35"/>
      <c r="E52" s="35"/>
      <c r="F52" s="34"/>
      <c r="G52" s="34"/>
      <c r="H52" s="34"/>
      <c r="I52" s="34"/>
      <c r="J52" s="34"/>
      <c r="K52" s="34"/>
      <c r="L52" s="34"/>
      <c r="M52" s="34"/>
    </row>
    <row r="53" spans="1:13">
      <c r="A53" s="1" t="s">
        <v>98</v>
      </c>
      <c r="B53" s="55">
        <v>600</v>
      </c>
      <c r="C53" s="35"/>
      <c r="D53" s="35"/>
      <c r="E53" s="35"/>
      <c r="F53" s="34"/>
      <c r="G53" s="34"/>
      <c r="H53" s="34"/>
      <c r="I53" s="34"/>
      <c r="J53" s="34"/>
      <c r="K53" s="34"/>
      <c r="L53" s="34"/>
      <c r="M53" s="34"/>
    </row>
    <row r="54" spans="1:13">
      <c r="A54" s="1" t="s">
        <v>99</v>
      </c>
      <c r="B54" s="55">
        <v>500</v>
      </c>
      <c r="C54" s="35"/>
      <c r="D54" s="35"/>
      <c r="E54" s="35"/>
      <c r="F54" s="34"/>
      <c r="G54" s="34"/>
      <c r="H54" s="34"/>
      <c r="I54" s="34"/>
      <c r="J54" s="34"/>
      <c r="K54" s="34"/>
      <c r="L54" s="34"/>
      <c r="M54" s="34"/>
    </row>
    <row r="55" spans="1:13">
      <c r="A55" s="1" t="s">
        <v>27</v>
      </c>
      <c r="B55" s="55">
        <v>1500</v>
      </c>
      <c r="C55" s="35"/>
      <c r="D55" s="35"/>
      <c r="E55" s="35"/>
      <c r="F55" s="34"/>
      <c r="G55" s="34"/>
      <c r="H55" s="34"/>
      <c r="I55" s="34"/>
      <c r="J55" s="34"/>
      <c r="K55" s="34"/>
      <c r="L55" s="34"/>
      <c r="M55" s="34"/>
    </row>
    <row r="56" spans="1:13" s="34" customFormat="1">
      <c r="A56" s="1" t="s">
        <v>100</v>
      </c>
      <c r="B56" s="55"/>
      <c r="C56" s="113"/>
      <c r="D56" s="113">
        <v>300</v>
      </c>
      <c r="E56" s="35"/>
    </row>
    <row r="57" spans="1:13" s="34" customFormat="1">
      <c r="A57" s="1" t="s">
        <v>101</v>
      </c>
      <c r="B57" s="55"/>
      <c r="C57" s="113"/>
      <c r="D57" s="113">
        <v>195</v>
      </c>
      <c r="E57" s="35"/>
    </row>
    <row r="58" spans="1:13" s="34" customFormat="1">
      <c r="A58" s="1" t="s">
        <v>102</v>
      </c>
      <c r="B58" s="55"/>
      <c r="C58" s="35"/>
      <c r="D58" s="35"/>
      <c r="E58" s="35"/>
    </row>
    <row r="59" spans="1:13" s="34" customFormat="1">
      <c r="A59" s="1" t="s">
        <v>103</v>
      </c>
      <c r="B59" s="55"/>
      <c r="C59" s="113"/>
      <c r="D59" s="113">
        <v>300</v>
      </c>
      <c r="E59" s="35"/>
    </row>
    <row r="60" spans="1:13" s="34" customFormat="1">
      <c r="A60" s="1" t="s">
        <v>104</v>
      </c>
      <c r="B60" s="55"/>
      <c r="C60" s="113"/>
      <c r="D60" s="113">
        <v>500</v>
      </c>
      <c r="E60" s="35"/>
    </row>
    <row r="61" spans="1:13" s="34" customFormat="1">
      <c r="A61" s="1" t="s">
        <v>105</v>
      </c>
      <c r="B61" s="55"/>
      <c r="C61" s="113"/>
      <c r="D61" s="113">
        <v>60</v>
      </c>
      <c r="E61" s="35"/>
    </row>
    <row r="62" spans="1:13" s="34" customFormat="1">
      <c r="A62" s="1" t="s">
        <v>106</v>
      </c>
      <c r="B62" s="55"/>
      <c r="C62" s="113"/>
      <c r="D62" s="113">
        <v>292.5</v>
      </c>
      <c r="E62" s="35"/>
    </row>
    <row r="63" spans="1:13" s="34" customFormat="1">
      <c r="A63" s="114" t="s">
        <v>107</v>
      </c>
      <c r="B63" s="55"/>
      <c r="C63" s="35"/>
      <c r="D63" s="35">
        <v>396</v>
      </c>
      <c r="E63" s="35"/>
    </row>
    <row r="64" spans="1:13" s="34" customFormat="1">
      <c r="A64" s="1" t="s">
        <v>108</v>
      </c>
      <c r="B64" s="55"/>
      <c r="C64" s="35"/>
      <c r="D64" s="35">
        <v>350</v>
      </c>
      <c r="E64" s="35"/>
    </row>
    <row r="65" spans="1:13" s="34" customFormat="1">
      <c r="A65" s="1" t="s">
        <v>109</v>
      </c>
      <c r="B65" s="55"/>
      <c r="C65" s="35"/>
      <c r="D65" s="35">
        <v>500</v>
      </c>
      <c r="E65" s="35"/>
    </row>
    <row r="66" spans="1:13" s="34" customFormat="1">
      <c r="A66" s="1"/>
      <c r="B66" s="55"/>
      <c r="C66" s="35"/>
      <c r="D66" s="35"/>
      <c r="E66" s="35"/>
    </row>
    <row r="67" spans="1:13">
      <c r="A67" s="1"/>
      <c r="B67" s="35"/>
      <c r="C67" s="35"/>
      <c r="D67" s="35"/>
      <c r="E67" s="35"/>
      <c r="F67" s="34"/>
      <c r="G67" s="34"/>
      <c r="H67" s="34"/>
      <c r="I67" s="34"/>
      <c r="J67" s="34"/>
      <c r="K67" s="34"/>
      <c r="L67" s="34"/>
      <c r="M67" s="34"/>
    </row>
    <row r="68" spans="1:13">
      <c r="A68" s="38" t="s">
        <v>13</v>
      </c>
      <c r="B68" s="2"/>
      <c r="C68" s="60">
        <f>SUM(B51:B67)</f>
        <v>3350</v>
      </c>
      <c r="D68" s="60"/>
      <c r="E68" s="60">
        <f>SUM(D51:D67)</f>
        <v>2893.5</v>
      </c>
      <c r="F68" s="34"/>
      <c r="G68" s="34"/>
      <c r="H68" s="34"/>
      <c r="I68" s="34"/>
      <c r="J68" s="34"/>
      <c r="K68" s="34"/>
      <c r="L68" s="34"/>
      <c r="M68" s="34"/>
    </row>
    <row r="69" spans="1:13">
      <c r="A69" s="34"/>
      <c r="B69" s="35"/>
      <c r="C69" s="35"/>
      <c r="D69" s="35"/>
      <c r="E69" s="35"/>
      <c r="F69" s="34"/>
      <c r="G69" s="34"/>
      <c r="H69" s="34"/>
      <c r="I69" s="34"/>
      <c r="J69" s="34"/>
      <c r="K69" s="34"/>
      <c r="L69" s="34"/>
      <c r="M69" s="34"/>
    </row>
    <row r="70" spans="1:13">
      <c r="A70" s="38" t="s">
        <v>55</v>
      </c>
      <c r="B70" s="35"/>
      <c r="C70" s="35"/>
      <c r="D70" s="35"/>
      <c r="E70" s="35"/>
      <c r="F70" s="34"/>
      <c r="G70" s="34"/>
      <c r="H70" s="34"/>
      <c r="I70" s="34"/>
      <c r="J70" s="34"/>
      <c r="K70" s="34"/>
      <c r="L70" s="34"/>
      <c r="M70" s="34"/>
    </row>
    <row r="71" spans="1:13">
      <c r="A71" s="34" t="s">
        <v>110</v>
      </c>
      <c r="B71" s="55">
        <v>1000</v>
      </c>
      <c r="C71" s="35"/>
      <c r="D71" s="35">
        <f>SUM(3.95*150)</f>
        <v>592.5</v>
      </c>
      <c r="E71" s="34" t="s">
        <v>111</v>
      </c>
      <c r="F71" s="34"/>
      <c r="G71" s="34"/>
      <c r="H71" s="34"/>
      <c r="I71" s="34"/>
      <c r="J71" s="34"/>
      <c r="K71" s="34"/>
      <c r="L71" s="34"/>
      <c r="M71" s="34"/>
    </row>
    <row r="72" spans="1:13">
      <c r="A72" s="34" t="s">
        <v>112</v>
      </c>
      <c r="B72" s="55">
        <v>2000</v>
      </c>
      <c r="C72" s="35"/>
      <c r="D72" s="35">
        <f>SUM(10*150)</f>
        <v>1500</v>
      </c>
      <c r="F72" s="34"/>
      <c r="G72" s="34"/>
      <c r="H72" s="34"/>
      <c r="I72" s="34"/>
      <c r="J72" s="34"/>
      <c r="K72" s="34"/>
      <c r="L72" s="34"/>
      <c r="M72" s="34"/>
    </row>
    <row r="73" spans="1:13">
      <c r="A73" s="34" t="s">
        <v>113</v>
      </c>
      <c r="B73" s="55">
        <v>600</v>
      </c>
      <c r="C73" s="35"/>
      <c r="D73" s="35">
        <v>600</v>
      </c>
      <c r="F73" s="34"/>
      <c r="G73" s="34"/>
      <c r="H73" s="34"/>
      <c r="I73" s="34"/>
      <c r="J73" s="34"/>
      <c r="K73" s="34"/>
      <c r="L73" s="34"/>
      <c r="M73" s="34"/>
    </row>
    <row r="74" spans="1:13">
      <c r="A74" s="34"/>
      <c r="B74" s="35"/>
      <c r="C74" s="35"/>
      <c r="D74" s="35"/>
      <c r="E74" s="35"/>
      <c r="F74" s="34"/>
      <c r="G74" s="34"/>
      <c r="H74" s="34"/>
      <c r="I74" s="34"/>
      <c r="J74" s="34"/>
      <c r="K74" s="34"/>
      <c r="L74" s="34"/>
      <c r="M74" s="34"/>
    </row>
    <row r="75" spans="1:13">
      <c r="A75" s="38" t="s">
        <v>13</v>
      </c>
      <c r="B75" s="3"/>
      <c r="C75" s="60">
        <f>SUM(B71:B73)</f>
        <v>3600</v>
      </c>
      <c r="D75" s="60"/>
      <c r="E75" s="60">
        <f>SUM(D71:D74)</f>
        <v>2692.5</v>
      </c>
      <c r="F75" s="34"/>
      <c r="G75" s="34"/>
      <c r="H75" s="34"/>
      <c r="I75" s="34"/>
      <c r="J75" s="34"/>
      <c r="K75" s="34"/>
      <c r="L75" s="34"/>
      <c r="M75" s="34"/>
    </row>
    <row r="76" spans="1:13">
      <c r="A76" s="34"/>
      <c r="B76" s="35"/>
      <c r="C76" s="35"/>
      <c r="D76" s="35"/>
      <c r="E76" s="35"/>
      <c r="F76" s="34"/>
      <c r="G76" s="34"/>
      <c r="H76" s="34"/>
      <c r="I76" s="34"/>
      <c r="J76" s="34"/>
      <c r="K76" s="34"/>
      <c r="L76" s="34"/>
      <c r="M76" s="34"/>
    </row>
    <row r="77" spans="1:13">
      <c r="A77" s="38" t="s">
        <v>58</v>
      </c>
      <c r="B77" s="35"/>
      <c r="C77" s="34" t="s">
        <v>59</v>
      </c>
      <c r="D77" s="35"/>
      <c r="E77" s="35"/>
      <c r="F77" s="34"/>
      <c r="G77" s="34"/>
      <c r="H77" s="34"/>
      <c r="I77" s="34"/>
      <c r="J77" s="34"/>
      <c r="K77" s="34"/>
      <c r="L77" s="34"/>
      <c r="M77" s="34"/>
    </row>
    <row r="78" spans="1:13">
      <c r="A78" s="34" t="s">
        <v>114</v>
      </c>
      <c r="B78" s="58">
        <v>2000</v>
      </c>
      <c r="C78" s="35"/>
      <c r="D78" s="35"/>
      <c r="E78" s="35"/>
      <c r="F78" s="34"/>
      <c r="G78" s="34"/>
      <c r="H78" s="34"/>
      <c r="I78" s="34"/>
      <c r="J78" s="34"/>
      <c r="K78" s="34"/>
      <c r="L78" s="34"/>
      <c r="M78" s="34"/>
    </row>
    <row r="79" spans="1:13">
      <c r="A79" s="34" t="s">
        <v>115</v>
      </c>
      <c r="B79" s="58">
        <v>9400</v>
      </c>
      <c r="C79" s="35"/>
      <c r="D79" s="35"/>
      <c r="E79" s="35"/>
      <c r="F79" s="34"/>
      <c r="G79" s="34"/>
      <c r="H79" s="34"/>
      <c r="I79" s="34"/>
      <c r="J79" s="34"/>
      <c r="K79" s="34"/>
      <c r="L79" s="34"/>
      <c r="M79" s="34"/>
    </row>
    <row r="80" spans="1:13" s="34" customFormat="1">
      <c r="A80" s="37" t="s">
        <v>116</v>
      </c>
      <c r="B80" s="110"/>
      <c r="C80" s="35"/>
      <c r="D80" s="55">
        <v>1000</v>
      </c>
      <c r="E80" s="35"/>
    </row>
    <row r="81" spans="1:13" s="34" customFormat="1">
      <c r="A81" s="37" t="s">
        <v>117</v>
      </c>
      <c r="B81" s="110"/>
      <c r="C81" s="35"/>
      <c r="D81" s="55">
        <v>750</v>
      </c>
      <c r="E81" s="35"/>
    </row>
    <row r="82" spans="1:13" s="34" customFormat="1">
      <c r="A82" s="37" t="s">
        <v>118</v>
      </c>
      <c r="B82" s="110"/>
      <c r="C82" s="35"/>
      <c r="D82" s="55">
        <v>2000</v>
      </c>
      <c r="E82" s="35"/>
    </row>
    <row r="83" spans="1:13" s="34" customFormat="1">
      <c r="A83" s="37" t="s">
        <v>119</v>
      </c>
      <c r="B83" s="110"/>
      <c r="C83" s="35"/>
      <c r="D83" s="35">
        <v>400</v>
      </c>
      <c r="E83" s="35"/>
    </row>
    <row r="84" spans="1:13" s="34" customFormat="1">
      <c r="A84" s="37" t="s">
        <v>120</v>
      </c>
      <c r="B84" s="110"/>
      <c r="C84" s="35"/>
      <c r="D84" s="35">
        <v>700</v>
      </c>
      <c r="E84" s="35"/>
    </row>
    <row r="85" spans="1:13" s="34" customFormat="1">
      <c r="A85" s="34" t="s">
        <v>121</v>
      </c>
      <c r="B85" s="110"/>
      <c r="C85" s="35"/>
      <c r="D85" s="35">
        <v>200</v>
      </c>
      <c r="E85" s="35"/>
    </row>
    <row r="86" spans="1:13" s="34" customFormat="1">
      <c r="A86" s="37" t="s">
        <v>122</v>
      </c>
      <c r="B86" s="110"/>
      <c r="C86" s="35"/>
      <c r="D86" s="35">
        <v>200</v>
      </c>
      <c r="E86" s="35"/>
    </row>
    <row r="87" spans="1:13" s="34" customFormat="1">
      <c r="A87" s="34" t="s">
        <v>123</v>
      </c>
      <c r="B87" s="110"/>
      <c r="C87" s="35"/>
      <c r="D87" s="35">
        <v>500</v>
      </c>
      <c r="E87" s="35"/>
    </row>
    <row r="88" spans="1:13">
      <c r="A88" s="37" t="s">
        <v>124</v>
      </c>
      <c r="B88" s="110"/>
      <c r="C88" s="35"/>
      <c r="D88" s="35">
        <v>200</v>
      </c>
      <c r="E88" s="35"/>
      <c r="F88" s="34"/>
      <c r="G88" s="34"/>
      <c r="H88" s="34"/>
      <c r="I88" s="34"/>
      <c r="J88" s="34"/>
      <c r="K88" s="34"/>
      <c r="L88" s="34"/>
      <c r="M88" s="34"/>
    </row>
    <row r="89" spans="1:13" s="34" customFormat="1">
      <c r="A89" s="1" t="s">
        <v>125</v>
      </c>
      <c r="B89" s="110"/>
      <c r="C89" s="35"/>
      <c r="D89" s="35">
        <v>250</v>
      </c>
      <c r="E89" s="35"/>
    </row>
    <row r="90" spans="1:13" s="34" customFormat="1">
      <c r="A90" s="1" t="s">
        <v>126</v>
      </c>
      <c r="B90" s="110"/>
      <c r="C90" s="35"/>
      <c r="D90" s="35">
        <v>50</v>
      </c>
      <c r="E90" s="35"/>
    </row>
    <row r="91" spans="1:13" s="34" customFormat="1">
      <c r="A91" s="37" t="s">
        <v>127</v>
      </c>
      <c r="B91" s="35"/>
      <c r="C91" s="35"/>
      <c r="D91" s="35">
        <v>200</v>
      </c>
      <c r="E91" s="35"/>
    </row>
    <row r="92" spans="1:13" s="34" customFormat="1">
      <c r="A92" s="34" t="s">
        <v>128</v>
      </c>
      <c r="B92" s="35"/>
      <c r="C92" s="35"/>
      <c r="D92" s="35">
        <v>0</v>
      </c>
      <c r="E92" s="35"/>
    </row>
    <row r="93" spans="1:13" s="34" customFormat="1">
      <c r="A93" s="34" t="s">
        <v>129</v>
      </c>
      <c r="B93" s="35"/>
      <c r="C93" s="35"/>
      <c r="D93" s="35">
        <v>250</v>
      </c>
      <c r="E93" s="35"/>
    </row>
    <row r="94" spans="1:13" s="34" customFormat="1">
      <c r="A94" s="34" t="s">
        <v>130</v>
      </c>
      <c r="B94" s="35"/>
      <c r="C94" s="35"/>
      <c r="D94" s="35">
        <v>1000</v>
      </c>
      <c r="E94" s="35"/>
    </row>
    <row r="95" spans="1:13">
      <c r="A95" s="34"/>
      <c r="B95" s="35"/>
      <c r="C95" s="35"/>
      <c r="D95" s="35"/>
      <c r="E95" s="35"/>
      <c r="F95" s="34"/>
      <c r="G95" s="34"/>
      <c r="H95" s="34"/>
      <c r="I95" s="34"/>
      <c r="J95" s="34"/>
      <c r="K95" s="34"/>
      <c r="L95" s="34"/>
      <c r="M95" s="34"/>
    </row>
    <row r="96" spans="1:13">
      <c r="A96" s="38" t="s">
        <v>13</v>
      </c>
      <c r="B96" s="2"/>
      <c r="C96" s="59">
        <f>SUM(B78:B79)</f>
        <v>11400</v>
      </c>
      <c r="D96" s="59"/>
      <c r="E96" s="59">
        <f>SUM(D78:D95)</f>
        <v>7700</v>
      </c>
      <c r="F96" s="34" t="s">
        <v>131</v>
      </c>
      <c r="G96" s="34"/>
      <c r="H96" s="34"/>
      <c r="I96" s="34"/>
      <c r="J96" s="34"/>
      <c r="K96" s="34"/>
      <c r="L96" s="34"/>
      <c r="M96" s="34"/>
    </row>
    <row r="97" spans="1:13">
      <c r="A97" s="34"/>
      <c r="B97" s="35"/>
      <c r="C97" s="35"/>
      <c r="D97" s="35"/>
      <c r="E97" s="35"/>
      <c r="F97" s="34"/>
      <c r="G97" s="34"/>
      <c r="H97" s="34"/>
      <c r="I97" s="34"/>
      <c r="J97" s="34"/>
      <c r="K97" s="34"/>
      <c r="L97" s="34"/>
      <c r="M97" s="34"/>
    </row>
    <row r="98" spans="1:13">
      <c r="A98" s="37" t="s">
        <v>60</v>
      </c>
      <c r="B98" s="34"/>
      <c r="C98" s="37" t="s">
        <v>61</v>
      </c>
      <c r="F98" s="34"/>
      <c r="G98" s="34"/>
      <c r="H98" s="34"/>
      <c r="I98" s="34"/>
      <c r="J98" s="34"/>
      <c r="K98" s="34"/>
      <c r="L98" s="34"/>
      <c r="M98" s="34"/>
    </row>
    <row r="99" spans="1:13">
      <c r="A99" s="34" t="s">
        <v>132</v>
      </c>
      <c r="B99" s="55">
        <v>1000</v>
      </c>
      <c r="C99" s="34"/>
      <c r="D99" s="34">
        <v>746</v>
      </c>
      <c r="F99" s="34"/>
      <c r="G99" s="34"/>
      <c r="H99" s="34"/>
      <c r="I99" s="34"/>
      <c r="J99" s="34"/>
      <c r="K99" s="34"/>
      <c r="L99" s="34"/>
      <c r="M99" s="34"/>
    </row>
    <row r="100" spans="1:13">
      <c r="A100" s="34" t="s">
        <v>37</v>
      </c>
      <c r="B100" s="55">
        <v>625</v>
      </c>
      <c r="C100" s="34"/>
      <c r="D100" s="34">
        <v>1250</v>
      </c>
      <c r="F100" s="34"/>
      <c r="G100" s="34"/>
      <c r="H100" s="34"/>
      <c r="I100" s="34"/>
      <c r="J100" s="34"/>
      <c r="K100" s="34"/>
      <c r="L100" s="34"/>
      <c r="M100" s="34"/>
    </row>
    <row r="101" spans="1:13">
      <c r="A101" s="34"/>
      <c r="B101" s="34"/>
      <c r="C101" s="34"/>
      <c r="F101" s="34"/>
      <c r="G101" s="34"/>
      <c r="H101" s="34"/>
      <c r="I101" s="34"/>
      <c r="J101" s="34"/>
      <c r="K101" s="34"/>
      <c r="L101" s="34"/>
      <c r="M101" s="34"/>
    </row>
    <row r="102" spans="1:13">
      <c r="A102" s="42" t="s">
        <v>13</v>
      </c>
      <c r="B102" s="42"/>
      <c r="C102" s="60">
        <f>SUM(B99:B100)</f>
        <v>1625</v>
      </c>
      <c r="D102" s="60"/>
      <c r="E102" s="60">
        <f>SUM(D99:D100)</f>
        <v>1996</v>
      </c>
      <c r="F102" s="34"/>
      <c r="G102" s="34"/>
      <c r="H102" s="34"/>
      <c r="I102" s="34"/>
      <c r="J102" s="34"/>
      <c r="K102" s="34"/>
      <c r="L102" s="34"/>
      <c r="M102" s="34"/>
    </row>
    <row r="103" spans="1:13">
      <c r="A103" s="34"/>
      <c r="B103" s="34"/>
      <c r="C103" s="34"/>
      <c r="F103" s="34"/>
      <c r="G103" s="34"/>
      <c r="H103" s="34"/>
      <c r="I103" s="34"/>
      <c r="J103" s="34"/>
      <c r="K103" s="34"/>
      <c r="L103" s="34"/>
      <c r="M103" s="34"/>
    </row>
    <row r="104" spans="1:13">
      <c r="A104" s="34"/>
      <c r="B104" s="34"/>
      <c r="C104" s="34"/>
      <c r="F104" s="34"/>
      <c r="G104" s="34"/>
      <c r="H104" s="34"/>
      <c r="I104" s="34"/>
      <c r="J104" s="34"/>
      <c r="K104" s="34"/>
      <c r="L104" s="34"/>
      <c r="M104" s="34"/>
    </row>
    <row r="105" spans="1:13">
      <c r="A105" s="34"/>
      <c r="B105" s="34"/>
      <c r="C105" s="34"/>
      <c r="F105" s="34"/>
      <c r="G105" s="34"/>
      <c r="H105" s="34"/>
      <c r="I105" s="34"/>
      <c r="J105" s="34"/>
      <c r="K105" s="34"/>
      <c r="L105" s="34"/>
      <c r="M105" s="34"/>
    </row>
    <row r="106" spans="1:13">
      <c r="A106" s="34"/>
      <c r="B106" s="34"/>
      <c r="C106" s="34"/>
      <c r="F106" s="34"/>
      <c r="G106" s="34"/>
      <c r="H106" s="34"/>
      <c r="I106" s="34"/>
      <c r="J106" s="34"/>
      <c r="K106" s="34"/>
      <c r="L106" s="34"/>
      <c r="M106" s="34"/>
    </row>
    <row r="107" spans="1:13">
      <c r="A107" s="34"/>
      <c r="B107" s="34"/>
      <c r="C107" s="34"/>
      <c r="F107" s="34"/>
      <c r="G107" s="34"/>
      <c r="H107" s="34"/>
      <c r="I107" s="34"/>
      <c r="J107" s="34"/>
      <c r="K107" s="34"/>
      <c r="L107" s="34"/>
      <c r="M107" s="34"/>
    </row>
    <row r="108" spans="1:13">
      <c r="A108" s="34"/>
      <c r="B108" s="34"/>
      <c r="C108" s="34"/>
      <c r="F108" s="34"/>
      <c r="G108" s="34"/>
      <c r="H108" s="34"/>
      <c r="I108" s="34"/>
      <c r="J108" s="34"/>
      <c r="K108" s="34"/>
      <c r="L108" s="34"/>
      <c r="M108" s="34"/>
    </row>
    <row r="109" spans="1:13">
      <c r="A109" s="34"/>
      <c r="B109" s="34"/>
      <c r="C109" s="34"/>
      <c r="F109" s="34"/>
      <c r="G109" s="34"/>
      <c r="H109" s="34"/>
      <c r="I109" s="34"/>
      <c r="J109" s="34"/>
      <c r="K109" s="34"/>
      <c r="L109" s="34"/>
      <c r="M109" s="34"/>
    </row>
    <row r="110" spans="1:13">
      <c r="A110" s="34"/>
      <c r="B110" s="34"/>
      <c r="C110" s="34"/>
      <c r="F110" s="34"/>
      <c r="G110" s="34"/>
      <c r="H110" s="34"/>
      <c r="I110" s="34"/>
      <c r="J110" s="34"/>
      <c r="K110" s="34"/>
      <c r="L110" s="34"/>
      <c r="M110" s="34"/>
    </row>
    <row r="111" spans="1:13">
      <c r="A111" s="34"/>
      <c r="B111" s="34"/>
      <c r="C111" s="34"/>
      <c r="F111" s="34"/>
      <c r="G111" s="34"/>
      <c r="H111" s="34"/>
      <c r="I111" s="34"/>
      <c r="J111" s="34"/>
      <c r="K111" s="34"/>
      <c r="L111" s="34"/>
      <c r="M111" s="34"/>
    </row>
    <row r="112" spans="1:13">
      <c r="A112" s="34"/>
      <c r="B112" s="34"/>
      <c r="C112" s="34"/>
      <c r="F112" s="34"/>
      <c r="G112" s="34"/>
      <c r="H112" s="34"/>
      <c r="I112" s="34"/>
      <c r="J112" s="34"/>
      <c r="K112" s="34"/>
      <c r="L112" s="34"/>
      <c r="M112" s="34"/>
    </row>
    <row r="113" spans="1:13">
      <c r="A113" s="34"/>
      <c r="B113" s="34"/>
      <c r="C113" s="34"/>
      <c r="F113" s="34"/>
      <c r="G113" s="34"/>
      <c r="H113" s="34"/>
      <c r="I113" s="34"/>
      <c r="J113" s="34"/>
      <c r="K113" s="34"/>
      <c r="L113" s="34"/>
      <c r="M113" s="34"/>
    </row>
    <row r="114" spans="1:13">
      <c r="A114" s="34"/>
      <c r="B114" s="34"/>
      <c r="C114" s="34"/>
      <c r="F114" s="34"/>
      <c r="G114" s="34"/>
      <c r="H114" s="34"/>
      <c r="I114" s="34"/>
      <c r="J114" s="34"/>
      <c r="K114" s="34"/>
      <c r="L114" s="34"/>
      <c r="M114" s="34"/>
    </row>
    <row r="115" spans="1:13">
      <c r="A115" s="34"/>
      <c r="B115" s="34"/>
      <c r="C115" s="34"/>
      <c r="F115" s="34"/>
      <c r="G115" s="34"/>
      <c r="H115" s="34"/>
      <c r="I115" s="34"/>
      <c r="J115" s="34"/>
      <c r="K115" s="34"/>
      <c r="L115" s="34"/>
      <c r="M115" s="34"/>
    </row>
    <row r="116" spans="1:13">
      <c r="A116" s="34"/>
      <c r="B116" s="34"/>
      <c r="C116" s="34"/>
      <c r="F116" s="34"/>
      <c r="G116" s="34"/>
      <c r="H116" s="34"/>
      <c r="I116" s="34"/>
      <c r="J116" s="34"/>
      <c r="K116" s="34"/>
      <c r="L116" s="34"/>
      <c r="M116" s="34"/>
    </row>
    <row r="117" spans="1:13">
      <c r="A117" s="34"/>
      <c r="B117" s="34"/>
      <c r="C117" s="34"/>
      <c r="F117" s="34"/>
      <c r="G117" s="34"/>
      <c r="H117" s="34"/>
      <c r="I117" s="34"/>
      <c r="J117" s="34"/>
      <c r="K117" s="34"/>
      <c r="L117" s="34"/>
      <c r="M117" s="34"/>
    </row>
    <row r="118" spans="1:13">
      <c r="A118" s="34"/>
      <c r="B118" s="34"/>
      <c r="C118" s="34"/>
      <c r="F118" s="34"/>
      <c r="G118" s="34"/>
      <c r="H118" s="34"/>
      <c r="I118" s="34"/>
      <c r="J118" s="34"/>
      <c r="K118" s="34"/>
      <c r="L118" s="34"/>
      <c r="M118" s="34"/>
    </row>
    <row r="119" spans="1:13">
      <c r="A119" s="34"/>
      <c r="B119" s="34"/>
      <c r="C119" s="34"/>
      <c r="F119" s="34"/>
      <c r="G119" s="34"/>
      <c r="H119" s="34"/>
      <c r="I119" s="34"/>
      <c r="J119" s="34"/>
      <c r="K119" s="34"/>
      <c r="L119" s="34"/>
      <c r="M119" s="34"/>
    </row>
    <row r="120" spans="1:13">
      <c r="A120" s="34"/>
      <c r="B120" s="34"/>
      <c r="C120" s="34"/>
      <c r="F120" s="34"/>
      <c r="G120" s="34"/>
      <c r="H120" s="34"/>
      <c r="I120" s="34"/>
      <c r="J120" s="34"/>
      <c r="K120" s="34"/>
      <c r="L120" s="34"/>
      <c r="M120" s="34"/>
    </row>
    <row r="121" spans="1:13">
      <c r="A121" s="34"/>
      <c r="B121" s="34"/>
      <c r="C121" s="34"/>
      <c r="F121" s="34"/>
      <c r="G121" s="34"/>
      <c r="H121" s="34"/>
      <c r="I121" s="34"/>
      <c r="J121" s="34"/>
      <c r="K121" s="34"/>
      <c r="L121" s="34"/>
      <c r="M121" s="34"/>
    </row>
    <row r="122" spans="1:13">
      <c r="A122" s="34"/>
      <c r="B122" s="34"/>
      <c r="C122" s="34"/>
      <c r="F122" s="34"/>
      <c r="G122" s="34"/>
      <c r="H122" s="34"/>
      <c r="I122" s="34"/>
      <c r="J122" s="34"/>
      <c r="K122" s="34"/>
      <c r="L122" s="34"/>
      <c r="M122" s="34"/>
    </row>
    <row r="123" spans="1:13">
      <c r="A123" s="34"/>
      <c r="B123" s="34"/>
      <c r="C123" s="34"/>
      <c r="F123" s="34"/>
      <c r="G123" s="34"/>
      <c r="H123" s="34"/>
      <c r="I123" s="34"/>
      <c r="J123" s="34"/>
      <c r="K123" s="34"/>
      <c r="L123" s="34"/>
      <c r="M123" s="34"/>
    </row>
    <row r="124" spans="1:13">
      <c r="A124" s="34"/>
      <c r="B124" s="34"/>
      <c r="C124" s="34"/>
      <c r="F124" s="34"/>
      <c r="G124" s="34"/>
      <c r="H124" s="34"/>
      <c r="I124" s="34"/>
      <c r="J124" s="34"/>
      <c r="K124" s="34"/>
      <c r="L124" s="34"/>
      <c r="M124" s="3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4"/>
  <sheetViews>
    <sheetView tabSelected="1" topLeftCell="A21" workbookViewId="0" xr3:uid="{51F8DEE0-4D01-5F28-A812-FC0BD7CAC4A5}">
      <selection activeCell="G35" sqref="G35"/>
    </sheetView>
  </sheetViews>
  <sheetFormatPr defaultRowHeight="14.45"/>
  <cols>
    <col min="2" max="2" width="10.42578125" customWidth="1"/>
    <col min="3" max="3" width="15.5703125" customWidth="1"/>
    <col min="6" max="6" width="18.7109375" style="34" customWidth="1"/>
    <col min="7" max="7" width="9.140625" style="34"/>
    <col min="10" max="10" width="12.28515625" customWidth="1"/>
    <col min="11" max="11" width="15" customWidth="1"/>
    <col min="12" max="12" width="23.28515625" customWidth="1"/>
  </cols>
  <sheetData>
    <row r="1" spans="1:17">
      <c r="A1" s="34"/>
      <c r="B1" s="34"/>
      <c r="C1" s="34"/>
      <c r="D1" s="34"/>
      <c r="E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600000000000001">
      <c r="A2" s="105" t="s">
        <v>133</v>
      </c>
      <c r="B2" s="34"/>
      <c r="C2" s="34"/>
      <c r="D2" s="34"/>
      <c r="E2" s="34"/>
      <c r="H2" s="34"/>
      <c r="I2" s="104" t="s">
        <v>134</v>
      </c>
      <c r="J2" s="51"/>
      <c r="K2" s="47" t="s">
        <v>43</v>
      </c>
      <c r="L2" s="47" t="s">
        <v>135</v>
      </c>
      <c r="M2" s="34"/>
      <c r="N2" s="34"/>
      <c r="O2" s="34"/>
      <c r="P2" s="34"/>
      <c r="Q2" s="34"/>
    </row>
    <row r="3" spans="1:17">
      <c r="A3" s="34"/>
      <c r="B3" s="34"/>
      <c r="C3" s="34"/>
      <c r="D3" s="34"/>
      <c r="E3" s="34"/>
      <c r="H3" s="34"/>
      <c r="I3" s="48" t="s">
        <v>136</v>
      </c>
      <c r="J3" s="36"/>
      <c r="K3" s="40">
        <f>SUM(C7)</f>
        <v>1200</v>
      </c>
      <c r="L3" s="40">
        <f>SUM(G7)</f>
        <v>1200</v>
      </c>
      <c r="M3" s="34" t="s">
        <v>48</v>
      </c>
      <c r="N3" s="34"/>
      <c r="O3" s="34"/>
      <c r="P3" s="34"/>
      <c r="Q3" s="34"/>
    </row>
    <row r="4" spans="1:17">
      <c r="A4" s="42" t="s">
        <v>49</v>
      </c>
      <c r="B4" s="44"/>
      <c r="C4" s="45" t="s">
        <v>43</v>
      </c>
      <c r="D4" s="45"/>
      <c r="E4" s="45"/>
      <c r="F4" s="45" t="s">
        <v>135</v>
      </c>
      <c r="G4" s="45"/>
      <c r="H4" s="34"/>
      <c r="I4" s="48" t="s">
        <v>25</v>
      </c>
      <c r="J4" s="36"/>
      <c r="K4" s="40">
        <f>SUM(C16)</f>
        <v>12800</v>
      </c>
      <c r="L4" s="40">
        <f>SUM(G16)</f>
        <v>12850</v>
      </c>
      <c r="M4" s="34" t="s">
        <v>48</v>
      </c>
      <c r="N4" s="34"/>
      <c r="O4" s="34"/>
      <c r="P4" s="34"/>
      <c r="Q4" s="34"/>
    </row>
    <row r="5" spans="1:17">
      <c r="A5" s="34" t="s">
        <v>137</v>
      </c>
      <c r="B5" s="34"/>
      <c r="C5" s="35">
        <v>1200</v>
      </c>
      <c r="D5" s="34"/>
      <c r="E5" s="34" t="s">
        <v>138</v>
      </c>
      <c r="G5" s="34">
        <v>1200</v>
      </c>
      <c r="H5" s="34"/>
      <c r="I5" s="48" t="s">
        <v>139</v>
      </c>
      <c r="J5" s="36"/>
      <c r="K5" s="40">
        <f>C27</f>
        <v>1100</v>
      </c>
      <c r="L5" s="40">
        <f>G27</f>
        <v>333</v>
      </c>
      <c r="M5" s="34" t="s">
        <v>53</v>
      </c>
      <c r="N5" s="34"/>
      <c r="O5" s="34"/>
      <c r="P5" s="34"/>
      <c r="Q5" s="34"/>
    </row>
    <row r="6" spans="1:17">
      <c r="A6" s="34"/>
      <c r="B6" s="34"/>
      <c r="C6" s="35"/>
      <c r="D6" s="34"/>
      <c r="E6" s="34"/>
      <c r="H6" s="34"/>
      <c r="I6" s="48" t="s">
        <v>140</v>
      </c>
      <c r="J6" s="36"/>
      <c r="K6" s="40">
        <f>SUM(C34)</f>
        <v>425</v>
      </c>
      <c r="L6" s="40">
        <f>SUM(G34)</f>
        <v>425</v>
      </c>
      <c r="M6" s="34" t="s">
        <v>53</v>
      </c>
      <c r="N6" s="34"/>
      <c r="O6" s="34"/>
      <c r="P6" s="34"/>
      <c r="Q6" s="34"/>
    </row>
    <row r="7" spans="1:17" s="34" customFormat="1">
      <c r="A7" s="42" t="s">
        <v>13</v>
      </c>
      <c r="B7" s="44"/>
      <c r="C7" s="45">
        <f>SUM(C5:C6)</f>
        <v>1200</v>
      </c>
      <c r="G7" s="34">
        <f>SUM(G5:G6)</f>
        <v>1200</v>
      </c>
      <c r="I7" s="48" t="s">
        <v>141</v>
      </c>
      <c r="J7" s="36"/>
      <c r="K7" s="40">
        <f>SUM(C42)</f>
        <v>411.81</v>
      </c>
      <c r="L7" s="40">
        <f>SUM(G42)</f>
        <v>411.81</v>
      </c>
      <c r="M7" s="34" t="s">
        <v>59</v>
      </c>
    </row>
    <row r="8" spans="1:17">
      <c r="A8" s="34"/>
      <c r="B8" s="34"/>
      <c r="C8" s="35"/>
      <c r="D8" s="34"/>
      <c r="E8" s="34"/>
      <c r="H8" s="34"/>
      <c r="I8" s="49" t="s">
        <v>13</v>
      </c>
      <c r="J8" s="52"/>
      <c r="K8" s="50">
        <f>SUM(K3:K7)</f>
        <v>15936.81</v>
      </c>
      <c r="L8" s="50">
        <f>SUM(L3:L7)</f>
        <v>15219.81</v>
      </c>
      <c r="M8" s="34"/>
      <c r="N8" s="34"/>
      <c r="O8" s="34"/>
      <c r="P8" s="34"/>
      <c r="Q8" s="34"/>
    </row>
    <row r="9" spans="1:17">
      <c r="A9" s="42" t="s">
        <v>25</v>
      </c>
      <c r="B9" s="44"/>
      <c r="C9" s="45"/>
      <c r="D9" s="45"/>
      <c r="E9" s="45"/>
      <c r="F9" s="45"/>
      <c r="G9" s="45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>
      <c r="A10" s="34" t="s">
        <v>142</v>
      </c>
      <c r="B10" s="34"/>
      <c r="C10" s="35">
        <v>9500</v>
      </c>
      <c r="D10" s="34"/>
      <c r="E10" s="34" t="s">
        <v>143</v>
      </c>
      <c r="G10" s="34">
        <v>9500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>
      <c r="A11" s="41" t="s">
        <v>25</v>
      </c>
      <c r="B11" s="34"/>
      <c r="C11" s="35">
        <v>1200</v>
      </c>
      <c r="D11" s="34"/>
      <c r="E11" s="103" t="s">
        <v>144</v>
      </c>
      <c r="F11" s="103"/>
      <c r="G11" s="103">
        <v>1450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>
      <c r="A12" s="41" t="s">
        <v>145</v>
      </c>
      <c r="B12" s="34"/>
      <c r="C12" s="35">
        <v>900</v>
      </c>
      <c r="D12" s="34"/>
      <c r="E12" s="103" t="s">
        <v>144</v>
      </c>
      <c r="F12" s="103"/>
      <c r="G12" s="103">
        <v>700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s="34" customFormat="1">
      <c r="A13" s="41" t="s">
        <v>146</v>
      </c>
      <c r="C13" s="35">
        <v>400</v>
      </c>
      <c r="E13" s="34" t="s">
        <v>138</v>
      </c>
      <c r="G13" s="34">
        <v>400</v>
      </c>
    </row>
    <row r="14" spans="1:17" s="34" customFormat="1">
      <c r="A14" s="41" t="s">
        <v>147</v>
      </c>
      <c r="C14" s="35">
        <v>800</v>
      </c>
      <c r="E14" s="34" t="s">
        <v>138</v>
      </c>
      <c r="G14" s="34">
        <v>800</v>
      </c>
    </row>
    <row r="15" spans="1:17">
      <c r="A15" s="34"/>
      <c r="B15" s="34"/>
      <c r="C15" s="35"/>
      <c r="D15" s="34"/>
      <c r="E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>
      <c r="A16" s="42" t="s">
        <v>13</v>
      </c>
      <c r="B16" s="44"/>
      <c r="C16" s="45">
        <f>SUM(C10:C15)</f>
        <v>12800</v>
      </c>
      <c r="D16" s="116"/>
      <c r="E16" s="116"/>
      <c r="F16" s="116"/>
      <c r="G16" s="116">
        <f>SUM(G10:G15)</f>
        <v>12850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>
      <c r="A17" s="27"/>
      <c r="B17" s="32"/>
      <c r="C17" s="28"/>
      <c r="D17" s="34"/>
      <c r="E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>
      <c r="A18" s="42" t="s">
        <v>148</v>
      </c>
      <c r="B18" s="44"/>
      <c r="C18" s="45"/>
      <c r="D18" s="45"/>
      <c r="E18" s="45"/>
      <c r="F18" s="45"/>
      <c r="G18" s="45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>
      <c r="A19" s="26" t="s">
        <v>109</v>
      </c>
      <c r="B19" s="26"/>
      <c r="C19" s="33">
        <v>1000</v>
      </c>
      <c r="D19" s="34"/>
      <c r="E19" s="34" t="s">
        <v>149</v>
      </c>
      <c r="G19" s="25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s="34" customFormat="1">
      <c r="A20" s="26"/>
      <c r="B20" s="26"/>
      <c r="C20" s="33"/>
      <c r="F20" s="34" t="s">
        <v>150</v>
      </c>
      <c r="G20" s="25">
        <v>60</v>
      </c>
    </row>
    <row r="21" spans="1:17" s="34" customFormat="1">
      <c r="A21" s="26"/>
      <c r="B21" s="26"/>
      <c r="C21" s="33"/>
      <c r="F21" s="34" t="s">
        <v>151</v>
      </c>
      <c r="G21" s="25">
        <v>75</v>
      </c>
    </row>
    <row r="22" spans="1:17" s="34" customFormat="1">
      <c r="A22" s="26"/>
      <c r="B22" s="26"/>
      <c r="C22" s="33"/>
      <c r="F22" s="34" t="s">
        <v>152</v>
      </c>
      <c r="G22" s="25">
        <v>48</v>
      </c>
    </row>
    <row r="23" spans="1:17" s="34" customFormat="1">
      <c r="A23" s="26"/>
      <c r="B23" s="26"/>
      <c r="C23" s="33"/>
      <c r="F23" s="34" t="s">
        <v>153</v>
      </c>
      <c r="G23" s="25">
        <v>150</v>
      </c>
    </row>
    <row r="24" spans="1:17" s="34" customFormat="1">
      <c r="A24" s="26"/>
      <c r="B24" s="26"/>
      <c r="C24" s="33"/>
      <c r="G24" s="25"/>
    </row>
    <row r="25" spans="1:17">
      <c r="A25" s="26" t="s">
        <v>154</v>
      </c>
      <c r="B25" s="26"/>
      <c r="C25" s="33">
        <v>100</v>
      </c>
      <c r="D25" s="34"/>
      <c r="E25" s="34" t="s">
        <v>149</v>
      </c>
      <c r="G25" s="25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>
      <c r="A26" s="26"/>
      <c r="B26" s="26"/>
      <c r="C26" s="33"/>
      <c r="D26" s="34"/>
      <c r="E26" s="34"/>
      <c r="G26" s="25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s="34" customFormat="1">
      <c r="A27" s="42" t="s">
        <v>155</v>
      </c>
      <c r="B27" s="42"/>
      <c r="C27" s="45">
        <f>SUM(C19:C26)</f>
        <v>1100</v>
      </c>
      <c r="D27" s="30"/>
      <c r="E27" s="30"/>
      <c r="F27" s="29" t="s">
        <v>155</v>
      </c>
      <c r="G27" s="115">
        <f>SUM(G19:G26)</f>
        <v>333</v>
      </c>
    </row>
    <row r="28" spans="1:17" s="34" customFormat="1">
      <c r="A28" s="26"/>
      <c r="B28" s="26"/>
      <c r="C28" s="33"/>
    </row>
    <row r="29" spans="1:17" s="34" customFormat="1">
      <c r="A29" s="42" t="s">
        <v>156</v>
      </c>
      <c r="B29" s="44"/>
      <c r="C29" s="45"/>
      <c r="D29" s="45"/>
      <c r="E29" s="45"/>
      <c r="F29" s="45"/>
      <c r="G29" s="45"/>
    </row>
    <row r="30" spans="1:17" s="34" customFormat="1">
      <c r="A30" s="26" t="s">
        <v>157</v>
      </c>
      <c r="B30" s="26"/>
      <c r="C30" s="33">
        <v>250</v>
      </c>
      <c r="E30" s="34" t="s">
        <v>138</v>
      </c>
      <c r="G30" s="34">
        <v>250</v>
      </c>
    </row>
    <row r="31" spans="1:17" s="34" customFormat="1">
      <c r="A31" s="26" t="s">
        <v>153</v>
      </c>
      <c r="B31" s="26"/>
      <c r="C31" s="33">
        <v>100</v>
      </c>
      <c r="E31" s="34" t="s">
        <v>138</v>
      </c>
      <c r="G31" s="34">
        <v>100</v>
      </c>
    </row>
    <row r="32" spans="1:17" s="34" customFormat="1" ht="15">
      <c r="A32" s="26" t="s">
        <v>158</v>
      </c>
      <c r="B32" s="26"/>
      <c r="C32" s="33">
        <v>75</v>
      </c>
      <c r="E32" s="103" t="s">
        <v>159</v>
      </c>
      <c r="G32" s="34">
        <v>75</v>
      </c>
    </row>
    <row r="33" spans="1:17" s="34" customFormat="1">
      <c r="A33" s="26"/>
      <c r="B33" s="26"/>
      <c r="C33" s="33"/>
    </row>
    <row r="34" spans="1:17">
      <c r="A34" s="42" t="s">
        <v>155</v>
      </c>
      <c r="B34" s="42"/>
      <c r="C34" s="45">
        <f>SUM(C30:C33)</f>
        <v>425</v>
      </c>
      <c r="D34" s="34"/>
      <c r="E34" s="34"/>
      <c r="G34" s="34">
        <f>SUM(G30:G33)</f>
        <v>425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</row>
    <row r="35" spans="1:17">
      <c r="A35" s="34"/>
      <c r="B35" s="34"/>
      <c r="C35" s="34"/>
      <c r="D35" s="34"/>
      <c r="E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>
      <c r="A36" s="42" t="s">
        <v>141</v>
      </c>
      <c r="B36" s="44"/>
      <c r="C36" s="45"/>
      <c r="D36" s="45"/>
      <c r="E36" s="45"/>
      <c r="F36" s="45"/>
      <c r="G36" s="45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">
      <c r="A37" s="34" t="s">
        <v>160</v>
      </c>
      <c r="B37" s="34"/>
      <c r="C37" s="35">
        <v>281.36</v>
      </c>
      <c r="D37" s="34"/>
      <c r="E37" s="1" t="s">
        <v>149</v>
      </c>
      <c r="F37" s="103"/>
      <c r="G37" s="35">
        <v>281.36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">
      <c r="A38" s="34" t="s">
        <v>161</v>
      </c>
      <c r="B38" s="34"/>
      <c r="C38" s="35">
        <v>68.64</v>
      </c>
      <c r="D38" s="34"/>
      <c r="E38" s="1" t="s">
        <v>149</v>
      </c>
      <c r="G38" s="35">
        <v>68.64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s="34" customFormat="1" ht="15">
      <c r="A39" s="34" t="s">
        <v>161</v>
      </c>
      <c r="C39" s="35">
        <v>45.76</v>
      </c>
      <c r="E39" s="1" t="s">
        <v>149</v>
      </c>
      <c r="G39" s="35">
        <v>45.76</v>
      </c>
    </row>
    <row r="40" spans="1:17" s="34" customFormat="1" ht="15">
      <c r="A40" s="34" t="s">
        <v>141</v>
      </c>
      <c r="C40" s="35">
        <v>16.05</v>
      </c>
      <c r="E40" s="1" t="s">
        <v>149</v>
      </c>
      <c r="G40" s="35">
        <v>16.05</v>
      </c>
    </row>
    <row r="41" spans="1:17" s="34" customFormat="1">
      <c r="C41" s="35"/>
    </row>
    <row r="42" spans="1:17">
      <c r="A42" s="42" t="s">
        <v>13</v>
      </c>
      <c r="B42" s="42"/>
      <c r="C42" s="45">
        <f>SUM(C37:C41)</f>
        <v>411.81</v>
      </c>
      <c r="D42" s="34"/>
      <c r="E42" s="34"/>
      <c r="G42" s="35">
        <f>SUM(G37:G41)</f>
        <v>411.81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>
      <c r="A43" s="34"/>
      <c r="B43" s="34"/>
      <c r="C43" s="34"/>
      <c r="D43" s="34"/>
      <c r="E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>
      <c r="A44" s="34"/>
      <c r="B44" s="34"/>
      <c r="C44" s="34"/>
      <c r="D44" s="34"/>
      <c r="E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22"/>
  <sheetViews>
    <sheetView topLeftCell="A4" workbookViewId="0" xr3:uid="{F9CF3CF3-643B-5BE6-8B46-32C596A47465}">
      <selection activeCell="F31" sqref="F31"/>
    </sheetView>
  </sheetViews>
  <sheetFormatPr defaultRowHeight="14.45"/>
  <cols>
    <col min="1" max="1" width="23.42578125" customWidth="1"/>
    <col min="2" max="2" width="13.85546875" customWidth="1"/>
    <col min="3" max="3" width="14.140625" customWidth="1"/>
    <col min="5" max="5" width="11.140625" bestFit="1" customWidth="1"/>
    <col min="7" max="7" width="19.28515625" customWidth="1"/>
    <col min="8" max="8" width="17.42578125" customWidth="1"/>
    <col min="9" max="9" width="23.7109375" customWidth="1"/>
  </cols>
  <sheetData>
    <row r="2" spans="1:10">
      <c r="A2" s="42" t="s">
        <v>162</v>
      </c>
      <c r="B2" s="42"/>
      <c r="C2" s="34"/>
      <c r="D2" s="34"/>
      <c r="E2" s="34"/>
      <c r="F2" s="34"/>
      <c r="G2" s="34"/>
      <c r="H2" s="34"/>
      <c r="I2" s="34"/>
      <c r="J2" s="34"/>
    </row>
    <row r="3" spans="1:10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38" t="s">
        <v>24</v>
      </c>
      <c r="B4" s="35"/>
      <c r="C4" s="34"/>
      <c r="D4" s="34"/>
      <c r="E4" s="34"/>
      <c r="F4" s="34"/>
      <c r="G4" s="46"/>
      <c r="H4" s="47" t="s">
        <v>43</v>
      </c>
      <c r="I4" s="34" t="s">
        <v>135</v>
      </c>
      <c r="J4" s="34"/>
    </row>
    <row r="5" spans="1:10">
      <c r="A5" s="34" t="s">
        <v>163</v>
      </c>
      <c r="B5" s="35">
        <v>0</v>
      </c>
      <c r="C5" s="34"/>
      <c r="D5" s="34"/>
      <c r="E5" s="34"/>
      <c r="F5" s="34"/>
      <c r="G5" s="8" t="s">
        <v>24</v>
      </c>
      <c r="H5" s="40">
        <f>SUM(C8)</f>
        <v>0</v>
      </c>
      <c r="I5" s="34"/>
      <c r="J5" s="34"/>
    </row>
    <row r="6" spans="1:10">
      <c r="A6" s="34" t="s">
        <v>164</v>
      </c>
      <c r="B6" s="35">
        <v>0</v>
      </c>
      <c r="C6" s="34"/>
      <c r="D6" s="34"/>
      <c r="E6" s="34"/>
      <c r="F6" s="34"/>
      <c r="G6" s="8" t="s">
        <v>165</v>
      </c>
      <c r="H6" s="40">
        <f>SUM(C53)</f>
        <v>47000</v>
      </c>
      <c r="I6" s="40">
        <f>SUM(E53)</f>
        <v>45443.25</v>
      </c>
      <c r="J6" s="34" t="s">
        <v>48</v>
      </c>
    </row>
    <row r="7" spans="1:10">
      <c r="A7" s="34"/>
      <c r="B7" s="35"/>
      <c r="C7" s="34"/>
      <c r="D7" s="34"/>
      <c r="E7" s="34"/>
      <c r="F7" s="34"/>
      <c r="G7" s="8" t="s">
        <v>26</v>
      </c>
      <c r="H7" s="40">
        <f>SUM(C67)</f>
        <v>17400</v>
      </c>
      <c r="I7" s="40">
        <f>SUM(E67)</f>
        <v>17400</v>
      </c>
      <c r="J7" s="34" t="s">
        <v>59</v>
      </c>
    </row>
    <row r="8" spans="1:10">
      <c r="A8" s="42" t="s">
        <v>13</v>
      </c>
      <c r="B8" s="45"/>
      <c r="C8" s="45">
        <f>SUM(B5:B6)</f>
        <v>0</v>
      </c>
      <c r="D8" s="34"/>
      <c r="E8" s="34"/>
      <c r="F8" s="34"/>
      <c r="G8" s="8" t="s">
        <v>166</v>
      </c>
      <c r="H8" s="40">
        <f>C93</f>
        <v>4000</v>
      </c>
      <c r="I8" s="40">
        <f>E93</f>
        <v>3593.85</v>
      </c>
      <c r="J8" s="34" t="s">
        <v>53</v>
      </c>
    </row>
    <row r="9" spans="1:10">
      <c r="A9" s="42"/>
      <c r="B9" s="45"/>
      <c r="C9" s="45"/>
      <c r="D9" s="34"/>
      <c r="E9" s="34"/>
      <c r="F9" s="34"/>
      <c r="G9" s="8" t="s">
        <v>167</v>
      </c>
      <c r="H9" s="40">
        <f>SUM(C102)</f>
        <v>3250</v>
      </c>
      <c r="I9" s="40">
        <f>SUM(E102)</f>
        <v>1035</v>
      </c>
      <c r="J9" s="37" t="s">
        <v>61</v>
      </c>
    </row>
    <row r="10" spans="1:10">
      <c r="A10" s="34"/>
      <c r="B10" s="35"/>
      <c r="C10" s="34"/>
      <c r="D10" s="34"/>
      <c r="E10" s="34"/>
      <c r="F10" s="34"/>
      <c r="G10" s="48"/>
      <c r="H10" s="14"/>
      <c r="I10" s="14"/>
      <c r="J10" s="34"/>
    </row>
    <row r="11" spans="1:10">
      <c r="A11" s="38" t="s">
        <v>168</v>
      </c>
      <c r="B11" s="13"/>
      <c r="C11" s="34" t="s">
        <v>48</v>
      </c>
      <c r="D11" s="34"/>
      <c r="E11" s="34"/>
      <c r="F11" s="34"/>
      <c r="G11" s="49" t="s">
        <v>13</v>
      </c>
      <c r="H11" s="50">
        <f>SUM(H5:H10)</f>
        <v>71650</v>
      </c>
      <c r="I11" s="50">
        <f t="shared" ref="I11" si="0">SUM(I5:I10)</f>
        <v>67472.100000000006</v>
      </c>
      <c r="J11" s="34"/>
    </row>
    <row r="12" spans="1:10">
      <c r="A12" s="34" t="s">
        <v>29</v>
      </c>
      <c r="B12" s="35">
        <v>45000</v>
      </c>
      <c r="C12" s="34"/>
      <c r="D12" s="34"/>
      <c r="E12" s="34"/>
      <c r="F12" s="34"/>
      <c r="G12" s="34"/>
      <c r="H12" s="34"/>
      <c r="I12" s="34"/>
      <c r="J12" s="34"/>
    </row>
    <row r="13" spans="1:10" s="34" customFormat="1">
      <c r="A13" s="37" t="s">
        <v>70</v>
      </c>
      <c r="B13" s="35"/>
    </row>
    <row r="14" spans="1:10" s="34" customFormat="1">
      <c r="A14" s="34" t="s">
        <v>169</v>
      </c>
      <c r="B14" s="35"/>
      <c r="D14" s="34">
        <v>4164.8599999999997</v>
      </c>
    </row>
    <row r="15" spans="1:10" s="34" customFormat="1">
      <c r="A15" s="34" t="s">
        <v>170</v>
      </c>
      <c r="B15" s="35"/>
      <c r="D15" s="34">
        <v>6567</v>
      </c>
    </row>
    <row r="16" spans="1:10" s="34" customFormat="1">
      <c r="A16" s="34" t="s">
        <v>171</v>
      </c>
      <c r="B16" s="35"/>
      <c r="D16" s="34">
        <v>403.43</v>
      </c>
    </row>
    <row r="17" spans="1:7" s="34" customFormat="1">
      <c r="A17" s="34" t="s">
        <v>172</v>
      </c>
      <c r="B17" s="35"/>
      <c r="D17" s="34">
        <v>3144.96</v>
      </c>
    </row>
    <row r="18" spans="1:7" s="34" customFormat="1">
      <c r="A18" s="34" t="s">
        <v>173</v>
      </c>
      <c r="B18" s="35"/>
      <c r="D18" s="34">
        <v>2400</v>
      </c>
    </row>
    <row r="19" spans="1:7" s="34" customFormat="1">
      <c r="A19" s="34" t="s">
        <v>174</v>
      </c>
      <c r="B19" s="35"/>
      <c r="D19" s="34">
        <v>303</v>
      </c>
    </row>
    <row r="20" spans="1:7" s="34" customFormat="1">
      <c r="A20" s="34" t="s">
        <v>175</v>
      </c>
      <c r="B20" s="35"/>
      <c r="D20" s="34">
        <v>8735</v>
      </c>
    </row>
    <row r="21" spans="1:7" s="34" customFormat="1">
      <c r="A21" s="34" t="s">
        <v>176</v>
      </c>
      <c r="B21" s="35"/>
      <c r="D21" s="34">
        <v>975</v>
      </c>
    </row>
    <row r="22" spans="1:7" s="34" customFormat="1">
      <c r="A22" s="34" t="s">
        <v>177</v>
      </c>
      <c r="B22" s="35"/>
      <c r="D22" s="34">
        <v>1195</v>
      </c>
    </row>
    <row r="23" spans="1:7" s="34" customFormat="1">
      <c r="A23" s="34" t="s">
        <v>178</v>
      </c>
      <c r="B23" s="35"/>
      <c r="D23" s="34">
        <v>160</v>
      </c>
      <c r="G23" s="37"/>
    </row>
    <row r="24" spans="1:7" s="34" customFormat="1">
      <c r="A24" s="34" t="s">
        <v>179</v>
      </c>
      <c r="B24" s="35"/>
      <c r="D24" s="34">
        <v>375</v>
      </c>
    </row>
    <row r="25" spans="1:7" s="34" customFormat="1">
      <c r="A25" s="34" t="s">
        <v>180</v>
      </c>
      <c r="B25" s="35"/>
      <c r="D25" s="34">
        <v>250</v>
      </c>
    </row>
    <row r="26" spans="1:7" s="34" customFormat="1">
      <c r="A26" s="34" t="s">
        <v>181</v>
      </c>
      <c r="B26" s="35"/>
      <c r="D26" s="34">
        <v>500</v>
      </c>
    </row>
    <row r="27" spans="1:7" s="34" customFormat="1">
      <c r="A27" s="34" t="s">
        <v>182</v>
      </c>
      <c r="B27" s="35"/>
      <c r="D27" s="34">
        <v>1080</v>
      </c>
    </row>
    <row r="28" spans="1:7" s="34" customFormat="1">
      <c r="A28" s="37" t="s">
        <v>183</v>
      </c>
      <c r="B28" s="35"/>
    </row>
    <row r="29" spans="1:7" s="34" customFormat="1">
      <c r="A29" s="34" t="s">
        <v>184</v>
      </c>
      <c r="B29" s="35"/>
      <c r="D29" s="34">
        <v>1000</v>
      </c>
    </row>
    <row r="30" spans="1:7" s="34" customFormat="1">
      <c r="A30" s="34" t="s">
        <v>185</v>
      </c>
      <c r="B30" s="35"/>
      <c r="D30" s="34">
        <v>500</v>
      </c>
    </row>
    <row r="31" spans="1:7" s="34" customFormat="1">
      <c r="A31" s="34" t="s">
        <v>186</v>
      </c>
      <c r="B31" s="35"/>
      <c r="D31" s="34">
        <v>5000</v>
      </c>
    </row>
    <row r="32" spans="1:7" s="34" customFormat="1">
      <c r="A32" s="34" t="s">
        <v>187</v>
      </c>
      <c r="B32" s="35"/>
      <c r="D32" s="34">
        <v>150</v>
      </c>
    </row>
    <row r="33" spans="1:10" s="34" customFormat="1">
      <c r="A33" s="34" t="s">
        <v>188</v>
      </c>
      <c r="B33" s="35"/>
      <c r="D33" s="34">
        <v>2500</v>
      </c>
    </row>
    <row r="34" spans="1:10" s="34" customFormat="1">
      <c r="A34" s="34" t="s">
        <v>31</v>
      </c>
      <c r="B34" s="35"/>
      <c r="D34" s="34">
        <v>2000</v>
      </c>
    </row>
    <row r="35" spans="1:10" s="34" customFormat="1">
      <c r="A35" s="34" t="s">
        <v>76</v>
      </c>
      <c r="B35" s="35"/>
      <c r="D35" s="34">
        <v>150</v>
      </c>
    </row>
    <row r="36" spans="1:10" s="34" customFormat="1">
      <c r="A36" s="34" t="s">
        <v>189</v>
      </c>
      <c r="B36" s="35"/>
      <c r="D36" s="34">
        <v>100</v>
      </c>
    </row>
    <row r="37" spans="1:10" s="34" customFormat="1">
      <c r="A37" s="34" t="s">
        <v>190</v>
      </c>
      <c r="B37" s="35"/>
      <c r="D37" s="34">
        <v>100</v>
      </c>
    </row>
    <row r="38" spans="1:10" s="34" customFormat="1">
      <c r="A38" s="34" t="s">
        <v>191</v>
      </c>
      <c r="B38" s="35"/>
      <c r="D38" s="34">
        <v>500</v>
      </c>
    </row>
    <row r="39" spans="1:10" s="34" customFormat="1">
      <c r="A39" s="34" t="s">
        <v>192</v>
      </c>
      <c r="B39" s="35"/>
      <c r="D39" s="34">
        <v>400</v>
      </c>
    </row>
    <row r="40" spans="1:10" s="34" customFormat="1">
      <c r="A40" s="34" t="s">
        <v>193</v>
      </c>
      <c r="B40" s="35"/>
      <c r="D40" s="34">
        <v>100</v>
      </c>
    </row>
    <row r="41" spans="1:10" s="34" customFormat="1">
      <c r="A41" s="34" t="s">
        <v>194</v>
      </c>
      <c r="B41" s="35"/>
      <c r="D41" s="34">
        <v>2000</v>
      </c>
    </row>
    <row r="42" spans="1:10">
      <c r="A42" s="37" t="s">
        <v>55</v>
      </c>
      <c r="B42" s="53">
        <v>2000</v>
      </c>
      <c r="C42" s="34"/>
      <c r="D42" s="34"/>
      <c r="E42" s="34"/>
      <c r="F42" s="34"/>
      <c r="G42" s="34"/>
      <c r="H42" s="34"/>
      <c r="I42" s="34"/>
      <c r="J42" s="34"/>
    </row>
    <row r="43" spans="1:10" s="34" customFormat="1">
      <c r="A43" s="34" t="s">
        <v>195</v>
      </c>
      <c r="B43" s="35"/>
      <c r="D43" s="34">
        <v>80</v>
      </c>
    </row>
    <row r="44" spans="1:10" s="34" customFormat="1">
      <c r="A44" s="34" t="s">
        <v>196</v>
      </c>
      <c r="B44" s="35"/>
      <c r="D44" s="34">
        <v>60</v>
      </c>
    </row>
    <row r="45" spans="1:10" s="34" customFormat="1">
      <c r="A45" s="34" t="s">
        <v>197</v>
      </c>
      <c r="B45" s="35"/>
      <c r="D45" s="34">
        <v>20</v>
      </c>
    </row>
    <row r="46" spans="1:10" s="34" customFormat="1">
      <c r="A46" s="34" t="s">
        <v>198</v>
      </c>
      <c r="B46" s="35"/>
      <c r="D46" s="34">
        <v>20</v>
      </c>
    </row>
    <row r="47" spans="1:10" s="34" customFormat="1">
      <c r="A47" s="34" t="s">
        <v>199</v>
      </c>
      <c r="B47" s="35"/>
      <c r="D47" s="34">
        <v>10</v>
      </c>
    </row>
    <row r="48" spans="1:10" s="34" customFormat="1">
      <c r="A48" s="34" t="s">
        <v>200</v>
      </c>
      <c r="B48" s="35"/>
      <c r="D48" s="34">
        <v>50</v>
      </c>
    </row>
    <row r="49" spans="1:10" s="34" customFormat="1">
      <c r="A49" s="34" t="s">
        <v>201</v>
      </c>
      <c r="B49" s="35"/>
      <c r="D49" s="34">
        <v>250</v>
      </c>
    </row>
    <row r="50" spans="1:10" s="34" customFormat="1">
      <c r="A50" s="34" t="s">
        <v>202</v>
      </c>
      <c r="B50" s="35"/>
      <c r="D50" s="34">
        <v>200</v>
      </c>
    </row>
    <row r="51" spans="1:10" s="34" customFormat="1">
      <c r="A51" s="34" t="s">
        <v>203</v>
      </c>
      <c r="B51" s="35"/>
    </row>
    <row r="52" spans="1:10">
      <c r="A52" s="34"/>
      <c r="B52" s="35"/>
      <c r="C52" s="34"/>
      <c r="D52" s="34"/>
      <c r="E52" s="34"/>
      <c r="F52" s="34"/>
      <c r="G52" s="34"/>
      <c r="H52" s="34"/>
      <c r="I52" s="34"/>
      <c r="J52" s="34"/>
    </row>
    <row r="53" spans="1:10">
      <c r="A53" s="38" t="s">
        <v>13</v>
      </c>
      <c r="B53" s="3"/>
      <c r="C53" s="3">
        <f>SUM(B12:B51)</f>
        <v>47000</v>
      </c>
      <c r="D53" s="108"/>
      <c r="E53" s="109">
        <f>SUM(D12:D51)</f>
        <v>45443.25</v>
      </c>
      <c r="F53" s="34"/>
      <c r="G53" s="34"/>
      <c r="H53" s="34"/>
      <c r="I53" s="34"/>
      <c r="J53" s="34"/>
    </row>
    <row r="54" spans="1:10">
      <c r="A54" s="34"/>
      <c r="B54" s="35"/>
      <c r="C54" s="34"/>
      <c r="D54" s="34"/>
      <c r="E54" s="34"/>
      <c r="F54" s="34"/>
      <c r="G54" s="34"/>
      <c r="H54" s="34"/>
      <c r="I54" s="34"/>
      <c r="J54" s="34"/>
    </row>
    <row r="55" spans="1:10">
      <c r="A55" s="34"/>
      <c r="B55" s="35"/>
      <c r="C55" s="34"/>
      <c r="D55" s="34"/>
      <c r="E55" s="34"/>
      <c r="F55" s="34"/>
      <c r="G55" s="34"/>
      <c r="H55" s="34"/>
      <c r="I55" s="34"/>
      <c r="J55" s="34"/>
    </row>
    <row r="56" spans="1:10">
      <c r="A56" s="42" t="s">
        <v>26</v>
      </c>
      <c r="B56" s="35"/>
      <c r="C56" s="34" t="s">
        <v>59</v>
      </c>
      <c r="D56" s="34"/>
      <c r="E56" s="34"/>
      <c r="F56" s="34"/>
      <c r="G56" s="34"/>
      <c r="H56" s="34"/>
      <c r="I56" s="34"/>
      <c r="J56" s="34"/>
    </row>
    <row r="57" spans="1:10">
      <c r="A57" s="34" t="s">
        <v>204</v>
      </c>
      <c r="B57" s="35">
        <v>6000</v>
      </c>
      <c r="C57" s="34"/>
      <c r="D57" s="34"/>
      <c r="E57" s="35">
        <v>6000</v>
      </c>
      <c r="F57" s="34"/>
      <c r="G57" s="34"/>
      <c r="H57" s="34"/>
      <c r="I57" s="34"/>
      <c r="J57" s="34"/>
    </row>
    <row r="58" spans="1:10">
      <c r="A58" s="41" t="s">
        <v>205</v>
      </c>
      <c r="B58" s="35">
        <v>3000</v>
      </c>
      <c r="C58" s="34"/>
      <c r="D58" s="34"/>
      <c r="E58" s="35">
        <v>3000</v>
      </c>
      <c r="F58" s="34"/>
      <c r="G58" s="34"/>
      <c r="H58" s="34"/>
      <c r="I58" s="34"/>
      <c r="J58" s="34"/>
    </row>
    <row r="59" spans="1:10">
      <c r="A59" s="34" t="s">
        <v>206</v>
      </c>
      <c r="B59" s="35">
        <v>3000</v>
      </c>
      <c r="C59" s="34"/>
      <c r="D59" s="34"/>
      <c r="E59" s="35">
        <v>3000</v>
      </c>
      <c r="F59" s="34"/>
      <c r="G59" s="34"/>
      <c r="H59" s="34"/>
      <c r="I59" s="34"/>
      <c r="J59" s="34"/>
    </row>
    <row r="60" spans="1:10">
      <c r="A60" s="34" t="s">
        <v>207</v>
      </c>
      <c r="B60" s="35">
        <v>1500</v>
      </c>
      <c r="C60" s="34"/>
      <c r="D60" s="34"/>
      <c r="E60" s="35">
        <v>1500</v>
      </c>
      <c r="F60" s="34"/>
      <c r="G60" s="34"/>
      <c r="H60" s="34"/>
      <c r="I60" s="34"/>
      <c r="J60" s="34"/>
    </row>
    <row r="61" spans="1:10">
      <c r="A61" s="34" t="s">
        <v>199</v>
      </c>
      <c r="B61" s="35">
        <v>300</v>
      </c>
      <c r="C61" s="34"/>
      <c r="D61" s="34"/>
      <c r="E61" s="35">
        <v>300</v>
      </c>
      <c r="F61" s="34"/>
      <c r="G61" s="34"/>
      <c r="H61" s="34"/>
      <c r="I61" s="34"/>
      <c r="J61" s="34"/>
    </row>
    <row r="62" spans="1:10">
      <c r="A62" s="34" t="s">
        <v>208</v>
      </c>
      <c r="B62" s="35">
        <v>900</v>
      </c>
      <c r="C62" s="34"/>
      <c r="D62" s="34"/>
      <c r="E62" s="35">
        <v>900</v>
      </c>
      <c r="F62" s="34"/>
      <c r="G62" s="34"/>
      <c r="H62" s="34"/>
      <c r="I62" s="34"/>
      <c r="J62" s="34"/>
    </row>
    <row r="63" spans="1:10">
      <c r="A63" s="34" t="s">
        <v>209</v>
      </c>
      <c r="B63" s="35">
        <v>900</v>
      </c>
      <c r="C63" s="34"/>
      <c r="D63" s="34"/>
      <c r="E63" s="35">
        <v>900</v>
      </c>
      <c r="F63" s="34"/>
      <c r="G63" s="34"/>
      <c r="H63" s="34"/>
      <c r="I63" s="34"/>
      <c r="J63" s="34"/>
    </row>
    <row r="64" spans="1:10">
      <c r="A64" s="34" t="s">
        <v>210</v>
      </c>
      <c r="B64" s="35">
        <v>300</v>
      </c>
      <c r="C64" s="34"/>
      <c r="D64" s="34"/>
      <c r="E64" s="35">
        <v>300</v>
      </c>
      <c r="F64" s="34"/>
      <c r="G64" s="34"/>
      <c r="H64" s="34"/>
      <c r="I64" s="34"/>
      <c r="J64" s="34"/>
    </row>
    <row r="65" spans="1:10">
      <c r="A65" s="34" t="s">
        <v>211</v>
      </c>
      <c r="B65" s="35">
        <v>1500</v>
      </c>
      <c r="C65" s="34"/>
      <c r="D65" s="34"/>
      <c r="E65" s="35">
        <v>1500</v>
      </c>
      <c r="F65" s="34"/>
      <c r="G65" s="34"/>
      <c r="H65" s="34"/>
      <c r="I65" s="34"/>
      <c r="J65" s="34"/>
    </row>
    <row r="66" spans="1:10">
      <c r="A66" s="34"/>
      <c r="B66" s="35"/>
      <c r="C66" s="34"/>
      <c r="D66" s="34"/>
      <c r="E66" s="34"/>
      <c r="F66" s="34"/>
      <c r="G66" s="34"/>
      <c r="H66" s="34"/>
      <c r="I66" s="34"/>
      <c r="J66" s="34"/>
    </row>
    <row r="67" spans="1:10">
      <c r="A67" s="42" t="s">
        <v>13</v>
      </c>
      <c r="B67" s="45"/>
      <c r="C67" s="45">
        <f>SUM(B57:B65)</f>
        <v>17400</v>
      </c>
      <c r="D67" s="108"/>
      <c r="E67" s="109">
        <f>SUM(E57:E65)</f>
        <v>17400</v>
      </c>
      <c r="F67" s="34"/>
      <c r="G67" s="34"/>
      <c r="H67" s="34"/>
      <c r="I67" s="34"/>
      <c r="J67" s="34"/>
    </row>
    <row r="68" spans="1:10">
      <c r="A68" s="27"/>
      <c r="B68" s="28"/>
      <c r="C68" s="28"/>
      <c r="D68" s="34"/>
      <c r="E68" s="34"/>
      <c r="F68" s="34"/>
      <c r="G68" s="34"/>
      <c r="H68" s="34"/>
      <c r="I68" s="34"/>
      <c r="J68" s="34"/>
    </row>
    <row r="69" spans="1:10">
      <c r="A69" s="29" t="s">
        <v>166</v>
      </c>
      <c r="B69" s="35"/>
      <c r="C69" s="34" t="s">
        <v>212</v>
      </c>
      <c r="D69" s="34"/>
      <c r="E69" s="34"/>
      <c r="F69" s="34"/>
      <c r="G69" s="34"/>
      <c r="H69" s="34"/>
      <c r="I69" s="34"/>
      <c r="J69" s="34"/>
    </row>
    <row r="70" spans="1:10">
      <c r="A70" s="26" t="s">
        <v>213</v>
      </c>
      <c r="B70" s="35">
        <v>500</v>
      </c>
      <c r="C70" s="34"/>
      <c r="D70" s="34"/>
      <c r="E70" s="34"/>
      <c r="F70" s="34"/>
      <c r="G70" s="34"/>
      <c r="H70" s="34"/>
      <c r="I70" s="34"/>
      <c r="J70" s="34"/>
    </row>
    <row r="71" spans="1:10">
      <c r="A71" s="34" t="s">
        <v>109</v>
      </c>
      <c r="B71" s="35">
        <v>1500</v>
      </c>
      <c r="C71" s="34"/>
      <c r="D71" s="34"/>
      <c r="E71" s="34"/>
      <c r="F71" s="34"/>
      <c r="G71" s="34"/>
      <c r="H71" s="34"/>
      <c r="I71" s="34"/>
      <c r="J71" s="34"/>
    </row>
    <row r="72" spans="1:10">
      <c r="A72" s="34" t="s">
        <v>214</v>
      </c>
      <c r="B72" s="35">
        <v>2000</v>
      </c>
      <c r="C72" s="34"/>
      <c r="D72" s="34"/>
      <c r="E72" s="34"/>
      <c r="F72" s="34"/>
      <c r="G72" s="34"/>
      <c r="H72" s="34"/>
      <c r="I72" s="34"/>
      <c r="J72" s="34"/>
    </row>
    <row r="73" spans="1:10" s="34" customFormat="1">
      <c r="A73" s="34" t="s">
        <v>99</v>
      </c>
      <c r="B73" s="35"/>
      <c r="D73" s="34">
        <v>426.85</v>
      </c>
    </row>
    <row r="74" spans="1:10" s="34" customFormat="1">
      <c r="A74" s="34" t="s">
        <v>215</v>
      </c>
      <c r="B74" s="113"/>
      <c r="D74" s="113">
        <v>250</v>
      </c>
    </row>
    <row r="75" spans="1:10" s="34" customFormat="1">
      <c r="A75" s="34" t="s">
        <v>216</v>
      </c>
      <c r="B75" s="113"/>
      <c r="D75" s="113">
        <v>30</v>
      </c>
    </row>
    <row r="76" spans="1:10" s="34" customFormat="1">
      <c r="A76" s="34" t="s">
        <v>217</v>
      </c>
      <c r="B76" s="113"/>
      <c r="D76" s="113">
        <v>60</v>
      </c>
    </row>
    <row r="77" spans="1:10" s="34" customFormat="1">
      <c r="A77" s="34" t="s">
        <v>218</v>
      </c>
      <c r="B77" s="113"/>
      <c r="D77" s="113">
        <v>40</v>
      </c>
    </row>
    <row r="78" spans="1:10" s="34" customFormat="1">
      <c r="A78" s="34" t="s">
        <v>219</v>
      </c>
      <c r="B78" s="113"/>
      <c r="D78" s="113">
        <v>67</v>
      </c>
    </row>
    <row r="79" spans="1:10" s="34" customFormat="1">
      <c r="A79" s="34" t="s">
        <v>220</v>
      </c>
      <c r="B79" s="113"/>
      <c r="D79" s="113">
        <v>60</v>
      </c>
    </row>
    <row r="80" spans="1:10" s="34" customFormat="1">
      <c r="A80" s="34" t="s">
        <v>221</v>
      </c>
      <c r="B80" s="113"/>
      <c r="D80" s="113">
        <v>570</v>
      </c>
    </row>
    <row r="81" spans="1:10" s="34" customFormat="1">
      <c r="A81" s="34" t="s">
        <v>222</v>
      </c>
      <c r="B81" s="113"/>
      <c r="D81" s="113">
        <v>500</v>
      </c>
    </row>
    <row r="82" spans="1:10" s="34" customFormat="1">
      <c r="A82" s="34" t="s">
        <v>223</v>
      </c>
      <c r="B82" s="113"/>
      <c r="D82" s="113">
        <v>300</v>
      </c>
    </row>
    <row r="83" spans="1:10" s="34" customFormat="1">
      <c r="A83" s="34" t="s">
        <v>224</v>
      </c>
      <c r="B83" s="113"/>
      <c r="D83" s="113">
        <v>500</v>
      </c>
    </row>
    <row r="84" spans="1:10" s="34" customFormat="1">
      <c r="A84" s="34" t="s">
        <v>225</v>
      </c>
      <c r="B84" s="113"/>
      <c r="D84" s="113">
        <v>0</v>
      </c>
    </row>
    <row r="85" spans="1:10" s="34" customFormat="1">
      <c r="A85" s="34" t="s">
        <v>226</v>
      </c>
      <c r="B85" s="113"/>
      <c r="D85" s="113">
        <v>500</v>
      </c>
    </row>
    <row r="86" spans="1:10" s="34" customFormat="1">
      <c r="A86" s="34" t="s">
        <v>227</v>
      </c>
      <c r="B86" s="35"/>
      <c r="D86" s="34">
        <v>240</v>
      </c>
    </row>
    <row r="87" spans="1:10" s="34" customFormat="1">
      <c r="A87" s="34" t="s">
        <v>228</v>
      </c>
      <c r="B87" s="35"/>
      <c r="D87" s="34">
        <v>50</v>
      </c>
    </row>
    <row r="88" spans="1:10" s="34" customFormat="1">
      <c r="B88" s="35"/>
    </row>
    <row r="89" spans="1:10" s="34" customFormat="1">
      <c r="B89" s="35"/>
    </row>
    <row r="90" spans="1:10" s="34" customFormat="1">
      <c r="B90" s="35"/>
    </row>
    <row r="91" spans="1:10" s="34" customFormat="1">
      <c r="B91" s="35"/>
    </row>
    <row r="92" spans="1:10">
      <c r="A92" s="34"/>
      <c r="B92" s="35"/>
      <c r="C92" s="34"/>
      <c r="D92" s="34"/>
      <c r="E92" s="34"/>
      <c r="F92" s="34"/>
      <c r="G92" s="34"/>
      <c r="H92" s="34"/>
      <c r="I92" s="34"/>
      <c r="J92" s="34"/>
    </row>
    <row r="93" spans="1:10">
      <c r="A93" s="29" t="s">
        <v>13</v>
      </c>
      <c r="B93" s="30"/>
      <c r="C93" s="31">
        <f>SUM(B70:B72)</f>
        <v>4000</v>
      </c>
      <c r="D93" s="108"/>
      <c r="E93" s="109">
        <f>SUM(D70:D92)</f>
        <v>3593.85</v>
      </c>
      <c r="F93" s="34"/>
      <c r="G93" s="34"/>
      <c r="H93" s="34"/>
      <c r="I93" s="34"/>
      <c r="J93" s="34"/>
    </row>
    <row r="94" spans="1:10">
      <c r="A94" s="34"/>
      <c r="B94" s="35"/>
      <c r="C94" s="35"/>
      <c r="D94" s="34"/>
      <c r="E94" s="34"/>
      <c r="F94" s="34"/>
      <c r="G94" s="34"/>
      <c r="H94" s="34"/>
      <c r="I94" s="34"/>
      <c r="J94" s="34"/>
    </row>
    <row r="95" spans="1:10">
      <c r="A95" s="42" t="s">
        <v>27</v>
      </c>
      <c r="B95" s="35"/>
      <c r="C95" s="37" t="s">
        <v>61</v>
      </c>
      <c r="D95" s="34"/>
      <c r="E95" s="34"/>
      <c r="F95" s="34"/>
      <c r="G95" s="34"/>
      <c r="H95" s="34"/>
      <c r="I95" s="34"/>
      <c r="J95" s="34"/>
    </row>
    <row r="96" spans="1:10">
      <c r="A96" s="34" t="s">
        <v>229</v>
      </c>
      <c r="B96" s="35">
        <v>2500</v>
      </c>
      <c r="C96" s="35"/>
      <c r="D96" s="34">
        <v>785</v>
      </c>
      <c r="E96" s="34"/>
      <c r="F96" s="34"/>
      <c r="G96" s="34"/>
      <c r="H96" s="34"/>
      <c r="I96" s="34"/>
      <c r="J96" s="34"/>
    </row>
    <row r="97" spans="1:10">
      <c r="A97" s="34" t="s">
        <v>37</v>
      </c>
      <c r="B97" s="35">
        <v>750</v>
      </c>
      <c r="C97" s="35"/>
      <c r="D97" s="34"/>
      <c r="E97" s="34"/>
      <c r="F97" s="34"/>
      <c r="G97" s="34"/>
      <c r="H97" s="34"/>
      <c r="I97" s="34"/>
      <c r="J97" s="34"/>
    </row>
    <row r="98" spans="1:10" s="34" customFormat="1">
      <c r="A98" s="34" t="s">
        <v>230</v>
      </c>
      <c r="B98" s="35"/>
      <c r="C98" s="35"/>
      <c r="D98" s="34">
        <v>250</v>
      </c>
    </row>
    <row r="99" spans="1:10" s="34" customFormat="1">
      <c r="B99" s="35"/>
      <c r="C99" s="35"/>
    </row>
    <row r="100" spans="1:10" s="34" customFormat="1">
      <c r="B100" s="35"/>
      <c r="C100" s="35"/>
    </row>
    <row r="101" spans="1:10">
      <c r="A101" s="34"/>
      <c r="B101" s="35"/>
      <c r="C101" s="35"/>
      <c r="D101" s="34"/>
      <c r="E101" s="34"/>
      <c r="F101" s="34"/>
      <c r="G101" s="34"/>
      <c r="H101" s="34"/>
      <c r="I101" s="34"/>
      <c r="J101" s="34"/>
    </row>
    <row r="102" spans="1:10">
      <c r="A102" s="42" t="s">
        <v>13</v>
      </c>
      <c r="B102" s="45"/>
      <c r="C102" s="45">
        <f>SUM(B96:B97)</f>
        <v>3250</v>
      </c>
      <c r="D102" s="108"/>
      <c r="E102" s="109">
        <f>SUM(D96:D101)</f>
        <v>1035</v>
      </c>
      <c r="F102" s="34"/>
      <c r="G102" s="34"/>
      <c r="H102" s="34"/>
      <c r="I102" s="34"/>
      <c r="J102" s="34"/>
    </row>
    <row r="103" spans="1:10">
      <c r="A103" s="34"/>
      <c r="B103" s="35"/>
      <c r="C103" s="34"/>
      <c r="D103" s="34"/>
      <c r="E103" s="34"/>
      <c r="F103" s="34"/>
      <c r="G103" s="34"/>
      <c r="H103" s="34"/>
      <c r="I103" s="34"/>
      <c r="J103" s="34"/>
    </row>
    <row r="104" spans="1:10">
      <c r="A104" s="34"/>
      <c r="B104" s="35"/>
      <c r="C104" s="34"/>
      <c r="D104" s="34"/>
      <c r="E104" s="34"/>
      <c r="F104" s="34"/>
      <c r="G104" s="34"/>
      <c r="H104" s="34"/>
      <c r="I104" s="34"/>
      <c r="J104" s="34"/>
    </row>
    <row r="105" spans="1:10">
      <c r="A105" s="34"/>
      <c r="B105" s="34"/>
      <c r="C105" s="34"/>
      <c r="D105" s="34"/>
      <c r="E105" s="34"/>
      <c r="F105" s="34"/>
      <c r="G105" s="34"/>
      <c r="H105" s="34"/>
      <c r="I105" s="34"/>
      <c r="J105" s="34"/>
    </row>
    <row r="106" spans="1:10">
      <c r="A106" s="34"/>
      <c r="B106" s="34"/>
      <c r="C106" s="34"/>
      <c r="D106" s="34"/>
      <c r="E106" s="34"/>
      <c r="F106" s="34"/>
      <c r="G106" s="34"/>
      <c r="H106" s="34"/>
      <c r="I106" s="34"/>
      <c r="J106" s="34"/>
    </row>
    <row r="107" spans="1:10">
      <c r="A107" s="34"/>
      <c r="B107" s="34"/>
      <c r="C107" s="34"/>
      <c r="D107" s="34"/>
      <c r="E107" s="34"/>
      <c r="F107" s="34"/>
      <c r="G107" s="34"/>
      <c r="H107" s="34"/>
      <c r="I107" s="34"/>
      <c r="J107" s="34"/>
    </row>
    <row r="108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>
      <c r="A110" s="34"/>
      <c r="B110" s="34"/>
      <c r="C110" s="34"/>
      <c r="D110" s="34"/>
      <c r="E110" s="34"/>
      <c r="F110" s="34"/>
      <c r="G110" s="34"/>
      <c r="H110" s="34"/>
      <c r="I110" s="34"/>
      <c r="J110" s="34"/>
    </row>
    <row r="111" spans="1:10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>
      <c r="A112" s="34"/>
      <c r="B112" s="34"/>
      <c r="C112" s="34"/>
      <c r="D112" s="34"/>
      <c r="E112" s="34"/>
      <c r="F112" s="34"/>
      <c r="G112" s="34"/>
      <c r="H112" s="34"/>
      <c r="I112" s="34"/>
      <c r="J112" s="34"/>
    </row>
    <row r="113" spans="1:10">
      <c r="A113" s="34"/>
      <c r="B113" s="34"/>
      <c r="C113" s="34"/>
      <c r="D113" s="34"/>
      <c r="E113" s="34"/>
      <c r="F113" s="34"/>
      <c r="G113" s="34"/>
      <c r="H113" s="34"/>
      <c r="I113" s="34"/>
      <c r="J113" s="34"/>
    </row>
    <row r="114" spans="1:10">
      <c r="A114" s="34"/>
      <c r="B114" s="34"/>
      <c r="C114" s="34"/>
      <c r="D114" s="34"/>
      <c r="E114" s="34"/>
      <c r="F114" s="34"/>
      <c r="G114" s="34"/>
      <c r="H114" s="34"/>
      <c r="I114" s="34"/>
      <c r="J114" s="34"/>
    </row>
    <row r="115" spans="1:10">
      <c r="A115" s="34"/>
      <c r="B115" s="34"/>
      <c r="C115" s="34"/>
      <c r="D115" s="34"/>
      <c r="E115" s="34"/>
      <c r="F115" s="34"/>
      <c r="G115" s="34"/>
      <c r="H115" s="34"/>
      <c r="I115" s="34"/>
      <c r="J115" s="34"/>
    </row>
    <row r="116" spans="1:10">
      <c r="A116" s="34"/>
      <c r="B116" s="34"/>
      <c r="C116" s="34"/>
      <c r="D116" s="34"/>
      <c r="E116" s="34"/>
      <c r="F116" s="34"/>
      <c r="G116" s="34"/>
      <c r="H116" s="34"/>
      <c r="I116" s="34"/>
      <c r="J116" s="34"/>
    </row>
    <row r="117" spans="1:10">
      <c r="A117" s="34"/>
      <c r="B117" s="34"/>
      <c r="C117" s="34"/>
      <c r="D117" s="34"/>
      <c r="E117" s="34"/>
      <c r="F117" s="34"/>
      <c r="G117" s="34"/>
      <c r="H117" s="34"/>
      <c r="I117" s="34"/>
      <c r="J117" s="34"/>
    </row>
    <row r="118" spans="1:10">
      <c r="A118" s="34"/>
      <c r="B118" s="34"/>
      <c r="C118" s="34"/>
      <c r="D118" s="34"/>
      <c r="E118" s="34"/>
      <c r="F118" s="34"/>
      <c r="G118" s="34"/>
      <c r="H118" s="34"/>
      <c r="I118" s="34"/>
      <c r="J118" s="34"/>
    </row>
    <row r="119" spans="1:10">
      <c r="A119" s="34"/>
      <c r="B119" s="34"/>
      <c r="C119" s="34"/>
      <c r="D119" s="34"/>
      <c r="E119" s="34"/>
      <c r="F119" s="34"/>
      <c r="G119" s="34"/>
      <c r="H119" s="34"/>
      <c r="I119" s="34"/>
      <c r="J119" s="34"/>
    </row>
    <row r="120" spans="1:10">
      <c r="A120" s="34"/>
      <c r="B120" s="34"/>
      <c r="C120" s="34"/>
      <c r="D120" s="34"/>
      <c r="E120" s="34"/>
      <c r="F120" s="34"/>
      <c r="G120" s="34"/>
      <c r="H120" s="34"/>
      <c r="I120" s="34"/>
      <c r="J120" s="34"/>
    </row>
    <row r="121" spans="1:10">
      <c r="A121" s="34"/>
      <c r="B121" s="34"/>
      <c r="C121" s="34"/>
      <c r="D121" s="34"/>
      <c r="E121" s="34"/>
      <c r="F121" s="34"/>
      <c r="G121" s="34"/>
      <c r="H121" s="34"/>
      <c r="I121" s="34"/>
      <c r="J121" s="34"/>
    </row>
    <row r="122" spans="1:10">
      <c r="A122" s="34"/>
      <c r="B122" s="34"/>
      <c r="C122" s="34"/>
      <c r="D122" s="34"/>
      <c r="E122" s="34"/>
      <c r="F122" s="34"/>
      <c r="G122" s="34"/>
      <c r="H122" s="34"/>
      <c r="I122" s="34"/>
      <c r="J122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workbookViewId="0" xr3:uid="{78B4E459-6924-5F8B-B7BA-2DD04133E49E}">
      <selection activeCell="E18" sqref="E18"/>
    </sheetView>
  </sheetViews>
  <sheetFormatPr defaultRowHeight="14.45"/>
  <cols>
    <col min="3" max="3" width="12.5703125" customWidth="1"/>
    <col min="9" max="9" width="13.7109375" customWidth="1"/>
    <col min="10" max="10" width="15.140625" style="34" customWidth="1"/>
  </cols>
  <sheetData>
    <row r="1" spans="1:11" ht="15" thickBot="1">
      <c r="A1" s="34"/>
      <c r="B1" s="34"/>
      <c r="C1" s="34"/>
      <c r="D1" s="34"/>
      <c r="E1" s="34"/>
      <c r="F1" s="34"/>
      <c r="G1" s="34"/>
      <c r="H1" s="34"/>
      <c r="I1" s="34"/>
      <c r="K1" s="34"/>
    </row>
    <row r="2" spans="1:11">
      <c r="A2" s="34"/>
      <c r="B2" s="34"/>
      <c r="C2" s="34"/>
      <c r="D2" s="34"/>
      <c r="E2" s="34"/>
      <c r="F2" s="34"/>
      <c r="G2" s="46"/>
      <c r="H2" s="51"/>
      <c r="I2" s="47" t="s">
        <v>43</v>
      </c>
      <c r="J2" s="117" t="s">
        <v>135</v>
      </c>
      <c r="K2" s="34"/>
    </row>
    <row r="3" spans="1:11">
      <c r="A3" s="34"/>
      <c r="B3" s="34"/>
      <c r="C3" s="34" t="s">
        <v>43</v>
      </c>
      <c r="D3" s="34" t="s">
        <v>135</v>
      </c>
      <c r="E3" s="34"/>
      <c r="F3" s="34"/>
      <c r="G3" s="48" t="s">
        <v>136</v>
      </c>
      <c r="H3" s="36"/>
      <c r="I3" s="40">
        <f>C7</f>
        <v>200</v>
      </c>
      <c r="J3" s="118">
        <f>E7</f>
        <v>200</v>
      </c>
      <c r="K3" s="34" t="s">
        <v>48</v>
      </c>
    </row>
    <row r="4" spans="1:11">
      <c r="A4" s="39" t="s">
        <v>49</v>
      </c>
      <c r="B4" s="34"/>
      <c r="C4" s="34"/>
      <c r="D4" s="34"/>
      <c r="E4" s="34"/>
      <c r="F4" s="34"/>
      <c r="G4" s="48" t="s">
        <v>25</v>
      </c>
      <c r="H4" s="36"/>
      <c r="I4" s="40">
        <v>850</v>
      </c>
      <c r="J4" s="118">
        <f>E13</f>
        <v>850</v>
      </c>
      <c r="K4" s="34" t="s">
        <v>48</v>
      </c>
    </row>
    <row r="5" spans="1:11">
      <c r="A5" s="34" t="s">
        <v>231</v>
      </c>
      <c r="B5" s="34"/>
      <c r="C5" s="35">
        <v>200</v>
      </c>
      <c r="D5" s="34"/>
      <c r="E5" s="34">
        <v>200</v>
      </c>
      <c r="F5" s="34"/>
      <c r="G5" s="48" t="s">
        <v>27</v>
      </c>
      <c r="H5" s="36"/>
      <c r="I5" s="40">
        <v>3000</v>
      </c>
      <c r="J5" s="118">
        <f>E19</f>
        <v>3000</v>
      </c>
      <c r="K5" s="34" t="s">
        <v>59</v>
      </c>
    </row>
    <row r="6" spans="1:11">
      <c r="A6" s="34"/>
      <c r="B6" s="34"/>
      <c r="C6" s="35"/>
      <c r="D6" s="34"/>
      <c r="E6" s="34"/>
      <c r="F6" s="34"/>
      <c r="G6" s="48"/>
      <c r="H6" s="36"/>
      <c r="I6" s="40"/>
      <c r="J6" s="118"/>
      <c r="K6" s="34"/>
    </row>
    <row r="7" spans="1:11" ht="15" thickBot="1">
      <c r="A7" s="42" t="s">
        <v>13</v>
      </c>
      <c r="B7" s="44"/>
      <c r="C7" s="45">
        <v>200</v>
      </c>
      <c r="D7" s="34"/>
      <c r="E7" s="34">
        <f>SUM(E5:E6)</f>
        <v>200</v>
      </c>
      <c r="F7" s="34"/>
      <c r="G7" s="49" t="s">
        <v>13</v>
      </c>
      <c r="H7" s="52"/>
      <c r="I7" s="50">
        <v>4050</v>
      </c>
      <c r="J7" s="119"/>
      <c r="K7" s="34"/>
    </row>
    <row r="8" spans="1:11">
      <c r="A8" s="34"/>
      <c r="B8" s="34"/>
      <c r="C8" s="35"/>
      <c r="D8" s="34"/>
      <c r="E8" s="34"/>
      <c r="F8" s="34"/>
      <c r="G8" s="34"/>
      <c r="H8" s="34"/>
      <c r="I8" s="34"/>
      <c r="K8" s="34"/>
    </row>
    <row r="9" spans="1:11">
      <c r="A9" s="38" t="s">
        <v>25</v>
      </c>
      <c r="B9" s="34"/>
      <c r="C9" s="35"/>
      <c r="D9" s="34"/>
      <c r="E9" s="34"/>
      <c r="F9" s="34"/>
      <c r="G9" s="34"/>
      <c r="H9" s="34"/>
      <c r="I9" s="34"/>
      <c r="K9" s="34"/>
    </row>
    <row r="10" spans="1:11">
      <c r="A10" s="34" t="s">
        <v>232</v>
      </c>
      <c r="B10" s="34"/>
      <c r="C10" s="35">
        <v>250</v>
      </c>
      <c r="D10" s="34"/>
      <c r="E10" s="34">
        <v>250</v>
      </c>
      <c r="F10" s="34"/>
      <c r="G10" s="34"/>
      <c r="H10" s="34"/>
      <c r="I10" s="34"/>
      <c r="K10" s="34"/>
    </row>
    <row r="11" spans="1:11">
      <c r="A11" s="41" t="s">
        <v>233</v>
      </c>
      <c r="B11" s="34"/>
      <c r="C11" s="35">
        <v>600</v>
      </c>
      <c r="D11" s="34"/>
      <c r="E11" s="34">
        <v>600</v>
      </c>
      <c r="F11" s="34"/>
      <c r="G11" s="34"/>
      <c r="H11" s="34"/>
      <c r="I11" s="34"/>
      <c r="K11" s="34"/>
    </row>
    <row r="12" spans="1:11">
      <c r="A12" s="34"/>
      <c r="B12" s="34"/>
      <c r="C12" s="35"/>
      <c r="D12" s="34"/>
      <c r="E12" s="34"/>
      <c r="F12" s="34"/>
      <c r="G12" s="34"/>
      <c r="H12" s="34"/>
      <c r="I12" s="34"/>
      <c r="K12" s="34"/>
    </row>
    <row r="13" spans="1:11">
      <c r="A13" s="42" t="s">
        <v>13</v>
      </c>
      <c r="B13" s="44"/>
      <c r="C13" s="45">
        <v>850</v>
      </c>
      <c r="D13" s="34"/>
      <c r="E13" s="34">
        <f>SUM(E10:E12)</f>
        <v>850</v>
      </c>
      <c r="F13" s="34"/>
      <c r="G13" s="34"/>
      <c r="H13" s="34"/>
      <c r="I13" s="34"/>
      <c r="K13" s="34"/>
    </row>
    <row r="14" spans="1:11">
      <c r="A14" s="43"/>
      <c r="B14" s="34"/>
      <c r="C14" s="35"/>
      <c r="D14" s="34"/>
      <c r="E14" s="34"/>
      <c r="F14" s="34"/>
      <c r="G14" s="34"/>
      <c r="H14" s="34"/>
      <c r="I14" s="34"/>
      <c r="K14" s="34"/>
    </row>
    <row r="15" spans="1:11">
      <c r="A15" s="37" t="s">
        <v>234</v>
      </c>
      <c r="B15" s="34"/>
      <c r="C15" s="35"/>
      <c r="D15" s="34"/>
      <c r="E15" s="34"/>
      <c r="F15" s="34"/>
      <c r="G15" s="34"/>
      <c r="H15" s="34"/>
      <c r="I15" s="34"/>
      <c r="K15" s="34"/>
    </row>
    <row r="16" spans="1:11">
      <c r="A16" s="34" t="s">
        <v>235</v>
      </c>
      <c r="B16" s="34"/>
      <c r="C16" s="35">
        <v>2000</v>
      </c>
      <c r="D16" s="34"/>
      <c r="E16" s="34">
        <v>2000</v>
      </c>
      <c r="F16" s="34"/>
      <c r="G16" s="34"/>
      <c r="H16" s="34"/>
      <c r="I16" s="34"/>
      <c r="K16" s="34"/>
    </row>
    <row r="17" spans="1:5">
      <c r="A17" s="34" t="s">
        <v>236</v>
      </c>
      <c r="B17" s="34"/>
      <c r="C17" s="35">
        <v>1000</v>
      </c>
      <c r="D17" s="34"/>
      <c r="E17" s="34">
        <v>1000</v>
      </c>
    </row>
    <row r="18" spans="1:5">
      <c r="A18" s="34"/>
      <c r="B18" s="34"/>
      <c r="C18" s="35"/>
      <c r="D18" s="34"/>
      <c r="E18" s="34"/>
    </row>
    <row r="19" spans="1:5">
      <c r="A19" s="42" t="s">
        <v>13</v>
      </c>
      <c r="B19" s="42"/>
      <c r="C19" s="45">
        <v>3000</v>
      </c>
      <c r="D19" s="34"/>
      <c r="E19" s="34">
        <f>SUM(E16:E18)</f>
        <v>3000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9"/>
  <sheetViews>
    <sheetView topLeftCell="A28" zoomScale="74" zoomScaleNormal="74" workbookViewId="0" xr3:uid="{9B253EF2-77E0-53E3-AE26-4D66ECD923F3}">
      <selection activeCell="F52" sqref="F52"/>
    </sheetView>
  </sheetViews>
  <sheetFormatPr defaultRowHeight="14.45"/>
  <cols>
    <col min="1" max="1" width="28.140625" customWidth="1"/>
    <col min="2" max="2" width="17.28515625" customWidth="1"/>
    <col min="3" max="3" width="12.140625" bestFit="1" customWidth="1"/>
    <col min="4" max="4" width="18.42578125" customWidth="1"/>
  </cols>
  <sheetData>
    <row r="1" spans="1:4" ht="15" thickBot="1">
      <c r="A1" s="87"/>
      <c r="B1" s="34"/>
      <c r="C1" s="34"/>
      <c r="D1" s="34"/>
    </row>
    <row r="2" spans="1:4">
      <c r="A2" s="86" t="s">
        <v>237</v>
      </c>
      <c r="B2" s="61"/>
      <c r="C2" s="61"/>
      <c r="D2" s="64"/>
    </row>
    <row r="3" spans="1:4">
      <c r="A3" s="67" t="s">
        <v>238</v>
      </c>
      <c r="B3" s="36"/>
      <c r="C3" s="36"/>
      <c r="D3" s="40"/>
    </row>
    <row r="4" spans="1:4">
      <c r="A4" s="48"/>
      <c r="B4" s="68" t="s">
        <v>239</v>
      </c>
      <c r="C4" s="69"/>
      <c r="D4" s="84">
        <v>113</v>
      </c>
    </row>
    <row r="5" spans="1:4">
      <c r="A5" s="48"/>
      <c r="B5" s="70" t="s">
        <v>240</v>
      </c>
      <c r="C5" s="65"/>
      <c r="D5" s="66">
        <v>64</v>
      </c>
    </row>
    <row r="6" spans="1:4">
      <c r="A6" s="48"/>
      <c r="B6" s="71" t="s">
        <v>240</v>
      </c>
      <c r="C6" s="72"/>
      <c r="D6" s="85">
        <v>7</v>
      </c>
    </row>
    <row r="7" spans="1:4">
      <c r="A7" s="48"/>
      <c r="B7" s="36"/>
      <c r="C7" s="36"/>
      <c r="D7" s="40"/>
    </row>
    <row r="8" spans="1:4">
      <c r="A8" s="73" t="s">
        <v>241</v>
      </c>
      <c r="B8" s="36"/>
      <c r="C8" s="36"/>
      <c r="D8" s="40"/>
    </row>
    <row r="9" spans="1:4">
      <c r="A9" s="48"/>
      <c r="B9" s="74" t="s">
        <v>15</v>
      </c>
      <c r="C9" s="69"/>
      <c r="D9" s="84">
        <v>31000</v>
      </c>
    </row>
    <row r="10" spans="1:4">
      <c r="A10" s="48"/>
      <c r="B10" s="71" t="s">
        <v>15</v>
      </c>
      <c r="C10" s="72"/>
      <c r="D10" s="85">
        <v>31000</v>
      </c>
    </row>
    <row r="11" spans="1:4">
      <c r="A11" s="48"/>
      <c r="B11" s="65" t="s">
        <v>242</v>
      </c>
      <c r="C11" s="36"/>
      <c r="D11" s="40">
        <v>-30000</v>
      </c>
    </row>
    <row r="12" spans="1:4">
      <c r="A12" s="75" t="s">
        <v>37</v>
      </c>
      <c r="B12" s="76" t="s">
        <v>27</v>
      </c>
      <c r="C12" s="76"/>
      <c r="D12" s="88">
        <v>1018</v>
      </c>
    </row>
    <row r="13" spans="1:4">
      <c r="A13" s="48"/>
      <c r="B13" s="36"/>
      <c r="C13" s="36"/>
      <c r="D13" s="40"/>
    </row>
    <row r="14" spans="1:4">
      <c r="A14" s="75" t="s">
        <v>243</v>
      </c>
      <c r="B14" s="76" t="s">
        <v>244</v>
      </c>
      <c r="C14" s="76"/>
      <c r="D14" s="88">
        <v>411</v>
      </c>
    </row>
    <row r="15" spans="1:4">
      <c r="A15" s="48"/>
      <c r="B15" s="36"/>
      <c r="C15" s="36"/>
      <c r="D15" s="40"/>
    </row>
    <row r="16" spans="1:4">
      <c r="A16" s="75" t="s">
        <v>28</v>
      </c>
      <c r="B16" s="76" t="s">
        <v>99</v>
      </c>
      <c r="C16" s="76"/>
      <c r="D16" s="88">
        <f>SUM(86+40+177+2000)</f>
        <v>2303</v>
      </c>
    </row>
    <row r="17" spans="1:7">
      <c r="A17" s="48"/>
      <c r="B17" s="36"/>
      <c r="C17" s="36"/>
      <c r="D17" s="40"/>
      <c r="E17" s="34"/>
      <c r="F17" s="34"/>
      <c r="G17" s="34"/>
    </row>
    <row r="18" spans="1:7">
      <c r="A18" s="75" t="s">
        <v>245</v>
      </c>
      <c r="B18" s="76" t="s">
        <v>246</v>
      </c>
      <c r="C18" s="76"/>
      <c r="D18" s="88">
        <v>1291</v>
      </c>
      <c r="E18" s="34"/>
      <c r="F18" s="34"/>
      <c r="G18" s="34"/>
    </row>
    <row r="19" spans="1:7" s="34" customFormat="1">
      <c r="A19" s="48"/>
      <c r="B19" s="36"/>
      <c r="C19" s="36"/>
      <c r="D19" s="40"/>
    </row>
    <row r="20" spans="1:7" s="34" customFormat="1">
      <c r="A20" s="75" t="s">
        <v>247</v>
      </c>
      <c r="B20" s="76" t="s">
        <v>248</v>
      </c>
      <c r="C20" s="76"/>
      <c r="D20" s="88">
        <v>219</v>
      </c>
    </row>
    <row r="21" spans="1:7" s="34" customFormat="1">
      <c r="A21" s="48"/>
      <c r="B21" s="36"/>
      <c r="C21" s="36"/>
      <c r="D21" s="40"/>
    </row>
    <row r="22" spans="1:7">
      <c r="A22" s="75" t="s">
        <v>249</v>
      </c>
      <c r="B22" s="76"/>
      <c r="C22" s="76"/>
      <c r="D22" s="89">
        <f>SUM(D4:D21)</f>
        <v>37426</v>
      </c>
      <c r="E22" s="34"/>
      <c r="F22" s="34"/>
      <c r="G22" s="34"/>
    </row>
    <row r="23" spans="1:7">
      <c r="A23" s="48"/>
      <c r="B23" s="36"/>
      <c r="C23" s="36"/>
      <c r="D23" s="40"/>
      <c r="E23" s="34"/>
      <c r="F23" s="34"/>
      <c r="G23" s="92"/>
    </row>
    <row r="24" spans="1:7">
      <c r="A24" s="77" t="s">
        <v>43</v>
      </c>
      <c r="B24" s="78"/>
      <c r="C24" s="78"/>
      <c r="D24" s="90">
        <v>125000</v>
      </c>
      <c r="E24" s="34"/>
      <c r="F24" s="34"/>
      <c r="G24" s="34"/>
    </row>
    <row r="25" spans="1:7">
      <c r="A25" s="48"/>
      <c r="B25" s="36"/>
      <c r="C25" s="36"/>
      <c r="D25" s="40"/>
      <c r="E25" s="34"/>
      <c r="F25" s="34"/>
      <c r="G25" s="34"/>
    </row>
    <row r="26" spans="1:7">
      <c r="A26" s="77" t="s">
        <v>250</v>
      </c>
      <c r="B26" s="78"/>
      <c r="C26" s="78"/>
      <c r="D26" s="90">
        <f>SUM(D24-D22)</f>
        <v>87574</v>
      </c>
      <c r="E26" s="34"/>
      <c r="F26" s="34"/>
      <c r="G26" s="34"/>
    </row>
    <row r="27" spans="1:7">
      <c r="A27" s="48"/>
      <c r="B27" s="36"/>
      <c r="C27" s="36"/>
      <c r="D27" s="40"/>
      <c r="E27" s="34"/>
      <c r="F27" s="34"/>
      <c r="G27" s="34"/>
    </row>
    <row r="28" spans="1:7">
      <c r="A28" s="79" t="s">
        <v>251</v>
      </c>
      <c r="B28" s="80"/>
      <c r="C28" s="80"/>
      <c r="D28" s="91">
        <v>9000</v>
      </c>
      <c r="E28" s="34"/>
      <c r="F28" s="34"/>
      <c r="G28" s="34"/>
    </row>
    <row r="29" spans="1:7">
      <c r="A29" s="48"/>
      <c r="B29" s="36"/>
      <c r="C29" s="36"/>
      <c r="D29" s="40"/>
      <c r="E29" s="34"/>
      <c r="F29" s="34"/>
      <c r="G29" s="34"/>
    </row>
    <row r="30" spans="1:7" s="34" customFormat="1">
      <c r="A30" s="79" t="s">
        <v>252</v>
      </c>
      <c r="B30" s="80"/>
      <c r="C30" s="80"/>
      <c r="D30" s="91">
        <v>19000</v>
      </c>
    </row>
    <row r="31" spans="1:7" s="34" customFormat="1" ht="15" thickBot="1">
      <c r="A31" s="48"/>
      <c r="B31" s="36"/>
      <c r="C31" s="36"/>
      <c r="D31" s="40"/>
    </row>
    <row r="32" spans="1:7" ht="15" thickBot="1">
      <c r="A32" s="81" t="s">
        <v>253</v>
      </c>
      <c r="B32" s="82"/>
      <c r="C32" s="82"/>
      <c r="D32" s="83">
        <f>SUM(D26+D28)+D30</f>
        <v>115574</v>
      </c>
      <c r="E32" s="34"/>
      <c r="F32" s="34"/>
      <c r="G32" s="34"/>
    </row>
    <row r="33" spans="1:5" ht="15" thickBot="1">
      <c r="A33" s="101"/>
      <c r="B33" s="34"/>
      <c r="C33" s="34"/>
      <c r="D33" s="35"/>
      <c r="E33" s="34"/>
    </row>
    <row r="34" spans="1:5">
      <c r="A34" s="100" t="s">
        <v>254</v>
      </c>
      <c r="B34" s="61"/>
      <c r="C34" s="61"/>
      <c r="D34" s="62"/>
      <c r="E34" s="34"/>
    </row>
    <row r="35" spans="1:5">
      <c r="A35" s="48"/>
      <c r="B35" s="36"/>
      <c r="C35" s="36"/>
      <c r="D35" s="40"/>
      <c r="E35" s="34"/>
    </row>
    <row r="36" spans="1:5">
      <c r="A36" s="93" t="s">
        <v>255</v>
      </c>
      <c r="B36" s="94"/>
      <c r="C36" s="94"/>
      <c r="D36" s="99">
        <v>1620</v>
      </c>
      <c r="E36" s="34" t="s">
        <v>256</v>
      </c>
    </row>
    <row r="37" spans="1:5">
      <c r="A37" s="48"/>
      <c r="B37" s="36"/>
      <c r="C37" s="36"/>
      <c r="D37" s="40"/>
      <c r="E37" s="34"/>
    </row>
    <row r="38" spans="1:5">
      <c r="A38" s="93" t="s">
        <v>257</v>
      </c>
      <c r="B38" s="94"/>
      <c r="C38" s="94"/>
      <c r="D38" s="98">
        <v>7600</v>
      </c>
      <c r="E38" s="34" t="s">
        <v>256</v>
      </c>
    </row>
    <row r="39" spans="1:5" s="34" customFormat="1">
      <c r="A39" s="48"/>
      <c r="B39" s="36"/>
      <c r="C39" s="36"/>
      <c r="D39" s="63"/>
    </row>
    <row r="40" spans="1:5" s="34" customFormat="1">
      <c r="A40" s="93" t="s">
        <v>234</v>
      </c>
      <c r="B40" s="94"/>
      <c r="C40" s="94"/>
      <c r="D40" s="98">
        <v>21000</v>
      </c>
    </row>
    <row r="41" spans="1:5">
      <c r="A41" s="48"/>
      <c r="B41" s="36"/>
      <c r="C41" s="36"/>
      <c r="D41" s="14"/>
      <c r="E41" s="34"/>
    </row>
    <row r="42" spans="1:5">
      <c r="A42" s="95" t="s">
        <v>258</v>
      </c>
      <c r="B42" s="96"/>
      <c r="C42" s="96"/>
      <c r="D42" s="97">
        <f>SUM(D36:D41)</f>
        <v>30220</v>
      </c>
      <c r="E42" s="34"/>
    </row>
    <row r="43" spans="1:5">
      <c r="A43" s="48"/>
      <c r="B43" s="36"/>
      <c r="C43" s="36"/>
      <c r="D43" s="14"/>
      <c r="E43" s="34"/>
    </row>
    <row r="44" spans="1:5">
      <c r="A44" s="77" t="s">
        <v>259</v>
      </c>
      <c r="B44" s="78"/>
      <c r="C44" s="78"/>
      <c r="D44" s="102">
        <v>62000</v>
      </c>
      <c r="E44" s="34"/>
    </row>
    <row r="45" spans="1:5" ht="15" thickBot="1">
      <c r="A45" s="48"/>
      <c r="B45" s="36"/>
      <c r="C45" s="36"/>
      <c r="D45" s="14"/>
      <c r="E45" s="34"/>
    </row>
    <row r="46" spans="1:5" ht="15" thickBot="1">
      <c r="A46" s="81" t="s">
        <v>250</v>
      </c>
      <c r="B46" s="82"/>
      <c r="C46" s="82"/>
      <c r="D46" s="83">
        <f>SUM(D44-D42)</f>
        <v>31780</v>
      </c>
      <c r="E46" s="34" t="s">
        <v>260</v>
      </c>
    </row>
    <row r="48" spans="1:5">
      <c r="A48" s="34"/>
      <c r="B48" s="34"/>
      <c r="C48" s="34"/>
      <c r="D48" s="54"/>
      <c r="E48" s="34"/>
    </row>
    <row r="49" spans="1:5">
      <c r="A49" s="34" t="s">
        <v>261</v>
      </c>
      <c r="B49" s="34"/>
      <c r="C49" s="120" t="s">
        <v>43</v>
      </c>
      <c r="D49" s="120" t="s">
        <v>46</v>
      </c>
      <c r="E49" s="34"/>
    </row>
    <row r="50" spans="1:5">
      <c r="A50" s="37" t="s">
        <v>262</v>
      </c>
      <c r="B50" s="37" t="s">
        <v>45</v>
      </c>
      <c r="C50" s="53">
        <f>SUM(Adelphi!I3+Adelphi!I4+'Substance Live'!H6+'Film Programme'!K3+'Film Programme'!K4+'Future Forum'!I3+'Future Forum'!I4)</f>
        <v>78200</v>
      </c>
      <c r="D50" s="35">
        <f>SUM(Adelphi!J3+Adelphi!J4+'Substance Live'!I6+'Film Programme'!L3+'Film Programme'!L4+'Future Forum'!M3+'Future Forum'!M4)</f>
        <v>75944.27</v>
      </c>
      <c r="E50" s="34"/>
    </row>
    <row r="51" spans="1:5">
      <c r="A51" s="34" t="s">
        <v>263</v>
      </c>
      <c r="B51" s="34" t="s">
        <v>59</v>
      </c>
      <c r="C51" s="35">
        <f>SUM(Adelphi!I5+'Substance Live'!H7+'Film Programme'!K7+'Future Forum'!I8)</f>
        <v>32211.81</v>
      </c>
      <c r="D51" s="35">
        <f>SUM(Adelphi!J5+'Substance Live'!I7+'Film Programme'!L7+'Future Forum'!M8)</f>
        <v>28511.81</v>
      </c>
      <c r="E51" s="34"/>
    </row>
    <row r="52" spans="1:5">
      <c r="A52" s="34" t="s">
        <v>166</v>
      </c>
      <c r="B52" s="34" t="s">
        <v>53</v>
      </c>
      <c r="C52" s="35">
        <f>SUM('Substance Live'!H8+'Film Programme'!K5+'Film Programme'!K6+'Future Forum'!I6)</f>
        <v>8875</v>
      </c>
      <c r="D52" s="35">
        <f>SUM('Substance Live'!I8+'Film Programme'!L5+'Film Programme'!L6+'Future Forum'!M6)</f>
        <v>7245.35</v>
      </c>
      <c r="E52" s="34"/>
    </row>
    <row r="53" spans="1:5">
      <c r="A53" s="34" t="s">
        <v>264</v>
      </c>
      <c r="B53" s="34" t="s">
        <v>265</v>
      </c>
      <c r="C53" s="34">
        <v>2000</v>
      </c>
      <c r="D53" s="34">
        <v>2000</v>
      </c>
      <c r="E53" s="34"/>
    </row>
    <row r="54" spans="1:5">
      <c r="A54" s="34" t="s">
        <v>266</v>
      </c>
      <c r="B54" s="1" t="s">
        <v>61</v>
      </c>
      <c r="C54" s="35">
        <f>SUM('Substance Live'!H9+'Future Forum'!I9)</f>
        <v>4875</v>
      </c>
      <c r="D54" s="35">
        <f>SUM('Substance Live'!I9+'Future Forum'!M9)</f>
        <v>3031</v>
      </c>
      <c r="E54" s="34"/>
    </row>
    <row r="55" spans="1:5">
      <c r="A55" s="34" t="s">
        <v>267</v>
      </c>
      <c r="B55" s="34" t="s">
        <v>56</v>
      </c>
      <c r="C55" s="35">
        <f>SUM('Future Forum'!I7)</f>
        <v>3600</v>
      </c>
      <c r="D55" s="35">
        <f>'Future Forum'!M7</f>
        <v>2692.5</v>
      </c>
      <c r="E55" s="34" t="s">
        <v>268</v>
      </c>
    </row>
    <row r="56" spans="1:5">
      <c r="A56" s="34" t="s">
        <v>269</v>
      </c>
      <c r="B56" s="34" t="s">
        <v>270</v>
      </c>
      <c r="C56" s="34">
        <v>2000</v>
      </c>
      <c r="D56" s="34"/>
      <c r="E56" s="34"/>
    </row>
    <row r="57" spans="1:5">
      <c r="A57" s="34"/>
      <c r="B57" s="34"/>
      <c r="C57" s="53">
        <f>SUM(C50:C56)</f>
        <v>131761.81</v>
      </c>
      <c r="D57" s="53">
        <f>SUM(D50:D56)</f>
        <v>119424.93000000001</v>
      </c>
      <c r="E57" s="34"/>
    </row>
    <row r="59" spans="1:5">
      <c r="A59" s="34" t="s">
        <v>271</v>
      </c>
      <c r="B59" s="34">
        <v>4626</v>
      </c>
      <c r="C59" s="34"/>
      <c r="D59" s="34"/>
      <c r="E59" s="3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168172-1274-40AE-A16D-91D5985AC104}"/>
</file>

<file path=customXml/itemProps2.xml><?xml version="1.0" encoding="utf-8"?>
<ds:datastoreItem xmlns:ds="http://schemas.openxmlformats.org/officeDocument/2006/customXml" ds:itemID="{A5FEB90D-0D89-406F-A73D-6DECCBB2175F}"/>
</file>

<file path=customXml/itemProps3.xml><?xml version="1.0" encoding="utf-8"?>
<ds:datastoreItem xmlns:ds="http://schemas.openxmlformats.org/officeDocument/2006/customXml" ds:itemID="{8E6FB769-5BD8-4149-A904-028AB414E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Hunt</dc:creator>
  <cp:keywords/>
  <dc:description/>
  <cp:lastModifiedBy>Liam Rich</cp:lastModifiedBy>
  <cp:revision/>
  <dcterms:created xsi:type="dcterms:W3CDTF">2017-09-12T07:57:04Z</dcterms:created>
  <dcterms:modified xsi:type="dcterms:W3CDTF">2017-12-08T15:56:27Z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