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7. Macnas/Budget/"/>
    </mc:Choice>
  </mc:AlternateContent>
  <bookViews>
    <workbookView xWindow="13080" yWindow="1100" windowWidth="21880" windowHeight="13620"/>
  </bookViews>
  <sheets>
    <sheet name="Budget Summary " sheetId="4" r:id="rId1"/>
    <sheet name="Prep" sheetId="1" r:id="rId2"/>
    <sheet name="Show" sheetId="2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4" l="1"/>
  <c r="B12" i="4"/>
  <c r="B9" i="4"/>
  <c r="F43" i="2"/>
  <c r="C50" i="1"/>
  <c r="C51" i="1"/>
  <c r="C53" i="1"/>
  <c r="C36" i="1"/>
  <c r="C37" i="1"/>
  <c r="C38" i="1"/>
  <c r="C39" i="1"/>
  <c r="C42" i="1"/>
  <c r="C43" i="1"/>
  <c r="C44" i="1"/>
  <c r="C45" i="1"/>
  <c r="D46" i="1"/>
  <c r="F6" i="2"/>
  <c r="F8" i="2"/>
  <c r="F9" i="2"/>
  <c r="F10" i="2"/>
  <c r="F11" i="2"/>
  <c r="F15" i="2"/>
  <c r="F50" i="2"/>
  <c r="F51" i="2"/>
  <c r="F52" i="2"/>
  <c r="F54" i="2"/>
  <c r="B5" i="4"/>
  <c r="C29" i="1"/>
  <c r="C30" i="1"/>
  <c r="C31" i="1"/>
  <c r="C34" i="1"/>
  <c r="B4" i="4"/>
  <c r="F18" i="2"/>
  <c r="F19" i="2"/>
  <c r="F20" i="2"/>
  <c r="F21" i="2"/>
  <c r="F22" i="2"/>
  <c r="F23" i="2"/>
  <c r="F24" i="2"/>
  <c r="F25" i="2"/>
  <c r="F27" i="2"/>
  <c r="B6" i="4"/>
  <c r="B7" i="4"/>
  <c r="F47" i="2"/>
  <c r="B8" i="4"/>
</calcChain>
</file>

<file path=xl/sharedStrings.xml><?xml version="1.0" encoding="utf-8"?>
<sst xmlns="http://schemas.openxmlformats.org/spreadsheetml/2006/main" count="155" uniqueCount="142">
  <si>
    <t>Macnas @  Hull Festival 2017</t>
  </si>
  <si>
    <t xml:space="preserve">Event Schedule </t>
  </si>
  <si>
    <t>Show</t>
  </si>
  <si>
    <t>Pre Production Costs</t>
  </si>
  <si>
    <t xml:space="preserve">Prep Trip to Hull # 1 </t>
  </si>
  <si>
    <t>per diems</t>
  </si>
  <si>
    <t>hotel nights</t>
  </si>
  <si>
    <t>flights</t>
  </si>
  <si>
    <t xml:space="preserve">6 nights @ €60 per night </t>
  </si>
  <si>
    <t xml:space="preserve">3 return flights @ €200 per flight </t>
  </si>
  <si>
    <t xml:space="preserve">bus from galway, taxi, travel and misc costs </t>
  </si>
  <si>
    <t>Prep Work at Macnas workshop Liosban repairs, packing, loading</t>
  </si>
  <si>
    <t>Tech run</t>
  </si>
  <si>
    <t>Produciton Manager</t>
  </si>
  <si>
    <t>Musical Director</t>
  </si>
  <si>
    <t xml:space="preserve">Total Travel and Accomm Prep </t>
  </si>
  <si>
    <t>Stage Manager</t>
  </si>
  <si>
    <t>5 days</t>
  </si>
  <si>
    <t xml:space="preserve">Freight </t>
  </si>
  <si>
    <t xml:space="preserve">Flights and travel </t>
  </si>
  <si>
    <t>travel insurance</t>
  </si>
  <si>
    <t>Taxis Hull</t>
  </si>
  <si>
    <t>Extra Luggage</t>
  </si>
  <si>
    <t>Staging</t>
  </si>
  <si>
    <t xml:space="preserve">Total Post Production </t>
  </si>
  <si>
    <t xml:space="preserve">2 days </t>
  </si>
  <si>
    <t xml:space="preserve">2 return flights @ €200 per flight </t>
  </si>
  <si>
    <t xml:space="preserve">4 nights @ €60 per night </t>
  </si>
  <si>
    <t>Prep trip to Hull # 3</t>
  </si>
  <si>
    <t>Prep Trip to Hull # 2</t>
  </si>
  <si>
    <t>management fee 6 %</t>
  </si>
  <si>
    <t>Total including contingency and mgt</t>
  </si>
  <si>
    <t xml:space="preserve">per diem </t>
  </si>
  <si>
    <t>accommodation</t>
  </si>
  <si>
    <t>3 x 40 ft containters @ 5,000 each ex VAT</t>
  </si>
  <si>
    <t>@60 per night per crew member</t>
  </si>
  <si>
    <t>marketing</t>
  </si>
  <si>
    <t>3 unpack crew</t>
  </si>
  <si>
    <t>community cast co-ordinator</t>
  </si>
  <si>
    <t>stage management interns</t>
  </si>
  <si>
    <t>costume interns</t>
  </si>
  <si>
    <t>make up assistants</t>
  </si>
  <si>
    <t>hair</t>
  </si>
  <si>
    <t>volunteer puppeteers</t>
  </si>
  <si>
    <t>volunteer performers</t>
  </si>
  <si>
    <t>volunteer stewards</t>
  </si>
  <si>
    <t>volunteer pushers</t>
  </si>
  <si>
    <t>Company manager</t>
  </si>
  <si>
    <t>Artistic Director fee</t>
  </si>
  <si>
    <t>23 days</t>
  </si>
  <si>
    <t>Artistic Director, Production Manager</t>
  </si>
  <si>
    <t>2 days</t>
  </si>
  <si>
    <t xml:space="preserve">Artistic Director </t>
  </si>
  <si>
    <t>12 days</t>
  </si>
  <si>
    <t>Artistic Direction and facilitation with volunteers in Hull</t>
  </si>
  <si>
    <t>Site visit and spec</t>
  </si>
  <si>
    <t>Macnas crew travel / site visit / costume room set up</t>
  </si>
  <si>
    <t>costume fittings / Make up set up /  tech crew unpack</t>
  </si>
  <si>
    <t>7 crew @ 150 per day x 1 day</t>
  </si>
  <si>
    <t>1 crew @ 150 x 2 days</t>
  </si>
  <si>
    <t>1 crew @ 750</t>
  </si>
  <si>
    <t xml:space="preserve">1 crew @ 150 x 6 days </t>
  </si>
  <si>
    <t>production kit</t>
  </si>
  <si>
    <t>costume</t>
  </si>
  <si>
    <t>make up</t>
  </si>
  <si>
    <t>container pack</t>
  </si>
  <si>
    <t>10 days</t>
  </si>
  <si>
    <t>4 hotel nights @ €100 per night</t>
  </si>
  <si>
    <t>Macnas Personnel</t>
  </si>
  <si>
    <t>Lightening Designer</t>
  </si>
  <si>
    <t>15 days</t>
  </si>
  <si>
    <t xml:space="preserve">Marketing </t>
  </si>
  <si>
    <t>Freight, Flights, Travel, Accomm and PD's</t>
  </si>
  <si>
    <t>Event Staging</t>
  </si>
  <si>
    <t>Marketing</t>
  </si>
  <si>
    <t>6 hotel nights @ €100 per night</t>
  </si>
  <si>
    <t>Performance Facilitator</t>
  </si>
  <si>
    <t xml:space="preserve">7 days </t>
  </si>
  <si>
    <t xml:space="preserve">Total </t>
  </si>
  <si>
    <t xml:space="preserve">30 x crew @ 200 each approx </t>
  </si>
  <si>
    <t>Total Prep Costs Crew</t>
  </si>
  <si>
    <t>Travel, Accommodation and Freight</t>
  </si>
  <si>
    <t>Meet volunteers for performance, puppetry, operators, crew</t>
  </si>
  <si>
    <t>Artistic Director, Production Manager, Performance Facilitator</t>
  </si>
  <si>
    <t>team and materials</t>
  </si>
  <si>
    <t>make up and hair materials</t>
  </si>
  <si>
    <t xml:space="preserve">post production </t>
  </si>
  <si>
    <t>Pre-Production</t>
  </si>
  <si>
    <t>Culture Ireland</t>
  </si>
  <si>
    <t>Lighting /Sound/ Effects</t>
  </si>
  <si>
    <t>Production hardware</t>
  </si>
  <si>
    <t xml:space="preserve">Bus to Dublin, Parking, Petrol €140 Uk side €220 pp </t>
  </si>
  <si>
    <t>€220 pp</t>
  </si>
  <si>
    <t>Coach Transfers</t>
  </si>
  <si>
    <t xml:space="preserve">Travel and accommodation Prep trip 1  August </t>
  </si>
  <si>
    <t xml:space="preserve">travel and accommodation Prep trip 2 - Sep </t>
  </si>
  <si>
    <t>travel and accommodation Noeline from 6th Nov</t>
  </si>
  <si>
    <t>30 x €12</t>
  </si>
  <si>
    <t xml:space="preserve">7 core team </t>
  </si>
  <si>
    <t xml:space="preserve">3 days x3 Days </t>
  </si>
  <si>
    <t>€70 per night per crew member</t>
  </si>
  <si>
    <t>Costume Unpack</t>
  </si>
  <si>
    <t xml:space="preserve">Make-up Unpack </t>
  </si>
  <si>
    <t xml:space="preserve">1 Day x 1 </t>
  </si>
  <si>
    <t xml:space="preserve">Noeline Show time in with Show budget (5 days) </t>
  </si>
  <si>
    <t xml:space="preserve">Flight added to show flight </t>
  </si>
  <si>
    <t xml:space="preserve">Design and Construction </t>
  </si>
  <si>
    <t>3 pax</t>
  </si>
  <si>
    <t>2 pax</t>
  </si>
  <si>
    <t>Pax</t>
  </si>
  <si>
    <t>PPU €</t>
  </si>
  <si>
    <t>no Nights</t>
  </si>
  <si>
    <t>Bus Transfer Galway to Dublin</t>
  </si>
  <si>
    <t>Citylink/Go bus</t>
  </si>
  <si>
    <t>Fri 10th Nov</t>
  </si>
  <si>
    <t>Sat 11th Nov</t>
  </si>
  <si>
    <t>Wed 8th Nov</t>
  </si>
  <si>
    <t>Thurs 9th Nov</t>
  </si>
  <si>
    <t>Sun 12th Nov</t>
  </si>
  <si>
    <t xml:space="preserve">hotel nights 1/2/3/4/5/6/7 Nov </t>
  </si>
  <si>
    <t>3 Days x 1 will need to be worked into contingency</t>
  </si>
  <si>
    <t>Noeline arrive 1st Nov</t>
  </si>
  <si>
    <t>9 hotel nights @ €100 per night</t>
  </si>
  <si>
    <t xml:space="preserve">9  nights @ €60 per night </t>
  </si>
  <si>
    <t xml:space="preserve">Schedule </t>
  </si>
  <si>
    <t>1/2/3/4/5/6/7/8 Nov</t>
  </si>
  <si>
    <t>Team arrives 8th Nov</t>
  </si>
  <si>
    <t xml:space="preserve">contingency 2 % less on CI travel </t>
  </si>
  <si>
    <t xml:space="preserve">Hull City of Culture </t>
  </si>
  <si>
    <t>Macnas Budget 2017</t>
  </si>
  <si>
    <t xml:space="preserve">Volunteer list </t>
  </si>
  <si>
    <t xml:space="preserve">Social media marketing </t>
  </si>
  <si>
    <t>Show Team/Crew</t>
  </si>
  <si>
    <t>4 x Containers</t>
  </si>
  <si>
    <t>Macnas Prep and Show Team</t>
  </si>
  <si>
    <t>All in to include PRSI and other payroll costs</t>
  </si>
  <si>
    <t>Fees: Artists, Costume, Director, Production &amp; Post Production</t>
  </si>
  <si>
    <t>Reh</t>
  </si>
  <si>
    <t>not including prep trips Aug &amp; Sept covered by Hull</t>
  </si>
  <si>
    <t>*</t>
  </si>
  <si>
    <t xml:space="preserve">Aug/Sept prep trips covered by Hull </t>
  </si>
  <si>
    <r>
      <t xml:space="preserve">Packing day / </t>
    </r>
    <r>
      <rPr>
        <sz val="11"/>
        <rFont val="Calibri"/>
        <family val="2"/>
      </rPr>
      <t>Trailers leave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</si>
</sst>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* #,##0.00_-;\-&quot;€&quot;* #,##0.00_-;_-&quot;€&quot;* &quot;-&quot;??_-;_-@_-"/>
    <numFmt numFmtId="165" formatCode="_-&quot;€&quot;* #,##0_-;\-&quot;€&quot;* #,##0_-;_-&quot;€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i/>
      <sz val="18"/>
      <color indexed="8"/>
      <name val="Calibri"/>
      <family val="2"/>
    </font>
    <font>
      <i/>
      <sz val="14"/>
      <color indexed="8"/>
      <name val="Calibri"/>
      <family val="2"/>
    </font>
    <font>
      <sz val="16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>
      <alignment horizontal="left"/>
    </xf>
    <xf numFmtId="164" fontId="0" fillId="0" borderId="0" xfId="1" applyFont="1" applyAlignment="1">
      <alignment horizontal="left"/>
    </xf>
    <xf numFmtId="164" fontId="2" fillId="0" borderId="0" xfId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7" xfId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/>
    <xf numFmtId="164" fontId="9" fillId="0" borderId="7" xfId="1" applyFont="1" applyBorder="1"/>
    <xf numFmtId="164" fontId="0" fillId="0" borderId="0" xfId="1" applyFont="1"/>
    <xf numFmtId="164" fontId="3" fillId="0" borderId="0" xfId="1" applyFont="1"/>
    <xf numFmtId="0" fontId="7" fillId="0" borderId="6" xfId="0" applyFont="1" applyBorder="1"/>
    <xf numFmtId="164" fontId="7" fillId="0" borderId="7" xfId="1" applyFont="1" applyBorder="1"/>
    <xf numFmtId="0" fontId="5" fillId="0" borderId="0" xfId="0" applyFont="1" applyBorder="1" applyAlignment="1">
      <alignment horizontal="left"/>
    </xf>
    <xf numFmtId="0" fontId="0" fillId="0" borderId="0" xfId="0" quotePrefix="1"/>
    <xf numFmtId="0" fontId="0" fillId="0" borderId="8" xfId="0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9" fontId="11" fillId="0" borderId="0" xfId="0" applyNumberFormat="1" applyFont="1"/>
    <xf numFmtId="0" fontId="12" fillId="0" borderId="0" xfId="0" applyFont="1"/>
    <xf numFmtId="164" fontId="12" fillId="0" borderId="0" xfId="1" applyFont="1"/>
    <xf numFmtId="164" fontId="11" fillId="0" borderId="0" xfId="1" applyFont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13" fillId="0" borderId="0" xfId="1" applyFont="1"/>
    <xf numFmtId="164" fontId="14" fillId="0" borderId="0" xfId="1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64" fontId="0" fillId="0" borderId="0" xfId="0" applyNumberFormat="1" applyAlignment="1">
      <alignment horizontal="left"/>
    </xf>
    <xf numFmtId="0" fontId="17" fillId="0" borderId="0" xfId="0" applyFont="1"/>
    <xf numFmtId="0" fontId="18" fillId="0" borderId="0" xfId="0" applyFont="1"/>
    <xf numFmtId="0" fontId="7" fillId="0" borderId="8" xfId="0" applyFont="1" applyBorder="1"/>
    <xf numFmtId="0" fontId="8" fillId="0" borderId="0" xfId="0" applyFont="1" applyBorder="1"/>
    <xf numFmtId="164" fontId="0" fillId="0" borderId="0" xfId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1" applyFont="1" applyFill="1" applyAlignment="1">
      <alignment horizontal="left"/>
    </xf>
    <xf numFmtId="0" fontId="0" fillId="0" borderId="0" xfId="0" applyFill="1"/>
    <xf numFmtId="0" fontId="20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0" fontId="19" fillId="0" borderId="11" xfId="0" applyFont="1" applyBorder="1" applyAlignment="1"/>
    <xf numFmtId="0" fontId="7" fillId="0" borderId="12" xfId="0" applyFont="1" applyBorder="1" applyAlignment="1"/>
    <xf numFmtId="0" fontId="19" fillId="0" borderId="6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164" fontId="22" fillId="0" borderId="0" xfId="1" applyFont="1" applyFill="1" applyAlignment="1">
      <alignment horizontal="left"/>
    </xf>
    <xf numFmtId="164" fontId="23" fillId="0" borderId="0" xfId="1" applyFont="1" applyFill="1"/>
    <xf numFmtId="164" fontId="14" fillId="0" borderId="0" xfId="1" quotePrefix="1" applyFont="1"/>
    <xf numFmtId="0" fontId="0" fillId="0" borderId="0" xfId="0" quotePrefix="1" applyAlignment="1">
      <alignment horizontal="left"/>
    </xf>
    <xf numFmtId="164" fontId="0" fillId="0" borderId="0" xfId="0" applyNumberFormat="1"/>
    <xf numFmtId="0" fontId="24" fillId="0" borderId="0" xfId="0" applyFont="1" applyFill="1" applyBorder="1"/>
    <xf numFmtId="165" fontId="3" fillId="0" borderId="0" xfId="0" applyNumberFormat="1" applyFont="1"/>
    <xf numFmtId="165" fontId="7" fillId="0" borderId="7" xfId="0" applyNumberFormat="1" applyFont="1" applyBorder="1"/>
    <xf numFmtId="165" fontId="3" fillId="0" borderId="0" xfId="1" applyNumberFormat="1" applyFont="1"/>
    <xf numFmtId="165" fontId="7" fillId="0" borderId="7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4"/>
  <sheetViews>
    <sheetView tabSelected="1" workbookViewId="0">
      <selection activeCell="B17" sqref="B17"/>
    </sheetView>
  </sheetViews>
  <sheetFormatPr baseColWidth="10" defaultColWidth="8.83203125" defaultRowHeight="15" x14ac:dyDescent="0.2"/>
  <cols>
    <col min="1" max="1" width="59" bestFit="1" customWidth="1"/>
    <col min="2" max="2" width="29.6640625" customWidth="1"/>
    <col min="3" max="3" width="21.83203125" style="22" customWidth="1"/>
    <col min="4" max="4" width="15.33203125" customWidth="1"/>
    <col min="5" max="7" width="18.33203125" customWidth="1"/>
  </cols>
  <sheetData>
    <row r="1" spans="1:4" ht="31.5" customHeight="1" thickBot="1" x14ac:dyDescent="0.25"/>
    <row r="2" spans="1:4" ht="32.25" customHeight="1" x14ac:dyDescent="0.2">
      <c r="A2" s="57" t="s">
        <v>128</v>
      </c>
    </row>
    <row r="3" spans="1:4" ht="24" customHeight="1" thickBot="1" x14ac:dyDescent="0.25">
      <c r="A3" s="58" t="s">
        <v>129</v>
      </c>
    </row>
    <row r="4" spans="1:4" s="32" customFormat="1" ht="21" x14ac:dyDescent="0.25">
      <c r="A4" s="1" t="s">
        <v>87</v>
      </c>
      <c r="B4" s="73">
        <f>Prep!C34+Prep!C53</f>
        <v>24840</v>
      </c>
      <c r="C4" s="33"/>
    </row>
    <row r="5" spans="1:4" s="32" customFormat="1" ht="21" x14ac:dyDescent="0.25">
      <c r="A5" s="1" t="s">
        <v>136</v>
      </c>
      <c r="B5" s="73">
        <f>Show!F15+Show!F54</f>
        <v>53043</v>
      </c>
      <c r="C5" s="33"/>
    </row>
    <row r="6" spans="1:4" s="32" customFormat="1" ht="21" x14ac:dyDescent="0.25">
      <c r="A6" s="1" t="s">
        <v>72</v>
      </c>
      <c r="B6" s="73">
        <f>Show!F27</f>
        <v>47270</v>
      </c>
      <c r="C6" s="33"/>
    </row>
    <row r="7" spans="1:4" s="32" customFormat="1" ht="21" x14ac:dyDescent="0.25">
      <c r="A7" s="1" t="s">
        <v>73</v>
      </c>
      <c r="B7" s="73">
        <f>Show!F43</f>
        <v>31250</v>
      </c>
      <c r="C7" s="33"/>
    </row>
    <row r="8" spans="1:4" s="32" customFormat="1" ht="22" thickBot="1" x14ac:dyDescent="0.3">
      <c r="A8" s="1" t="s">
        <v>74</v>
      </c>
      <c r="B8" s="73">
        <f>Show!F47</f>
        <v>1050</v>
      </c>
      <c r="C8" s="33"/>
    </row>
    <row r="9" spans="1:4" s="32" customFormat="1" ht="22" thickBot="1" x14ac:dyDescent="0.3">
      <c r="A9" s="24" t="s">
        <v>78</v>
      </c>
      <c r="B9" s="74">
        <f>SUM(B4:B8)</f>
        <v>157453</v>
      </c>
      <c r="C9" s="33"/>
    </row>
    <row r="10" spans="1:4" s="32" customFormat="1" ht="21" x14ac:dyDescent="0.25">
      <c r="A10" s="1" t="s">
        <v>127</v>
      </c>
      <c r="B10" s="75">
        <v>1740</v>
      </c>
      <c r="C10" s="34"/>
      <c r="D10" s="31"/>
    </row>
    <row r="11" spans="1:4" s="32" customFormat="1" ht="22" thickBot="1" x14ac:dyDescent="0.3">
      <c r="A11" s="1" t="s">
        <v>30</v>
      </c>
      <c r="B11" s="75">
        <v>7857</v>
      </c>
      <c r="C11" s="34"/>
      <c r="D11" s="31"/>
    </row>
    <row r="12" spans="1:4" s="32" customFormat="1" ht="22" thickBot="1" x14ac:dyDescent="0.3">
      <c r="A12" s="24" t="s">
        <v>31</v>
      </c>
      <c r="B12" s="76">
        <f>B9+B10+B11</f>
        <v>167050</v>
      </c>
      <c r="C12" s="23"/>
      <c r="D12" s="1"/>
    </row>
    <row r="13" spans="1:4" s="32" customFormat="1" ht="21" x14ac:dyDescent="0.25">
      <c r="A13" s="1"/>
      <c r="B13" s="73"/>
      <c r="C13" s="33"/>
    </row>
    <row r="14" spans="1:4" s="32" customFormat="1" ht="21" x14ac:dyDescent="0.25">
      <c r="A14" s="1" t="s">
        <v>88</v>
      </c>
      <c r="B14" s="75">
        <v>38000</v>
      </c>
      <c r="C14" s="33"/>
    </row>
    <row r="15" spans="1:4" s="32" customFormat="1" ht="22" thickBot="1" x14ac:dyDescent="0.3">
      <c r="A15" s="1"/>
      <c r="B15" s="75"/>
      <c r="C15" s="33"/>
    </row>
    <row r="16" spans="1:4" s="32" customFormat="1" ht="22" thickBot="1" x14ac:dyDescent="0.3">
      <c r="A16" s="24"/>
      <c r="B16" s="74">
        <f>B12-B14</f>
        <v>129050</v>
      </c>
      <c r="C16" s="33"/>
    </row>
    <row r="17" spans="1:3" s="32" customFormat="1" ht="21" x14ac:dyDescent="0.25">
      <c r="A17" s="1"/>
      <c r="B17" s="1"/>
      <c r="C17" s="33"/>
    </row>
    <row r="18" spans="1:3" s="32" customFormat="1" ht="21" x14ac:dyDescent="0.25">
      <c r="A18" s="1"/>
      <c r="B18" s="1"/>
      <c r="C18" s="33"/>
    </row>
    <row r="19" spans="1:3" s="32" customFormat="1" ht="21" x14ac:dyDescent="0.25">
      <c r="A19"/>
      <c r="B19"/>
      <c r="C19" s="33"/>
    </row>
    <row r="20" spans="1:3" s="32" customFormat="1" ht="21" x14ac:dyDescent="0.25">
      <c r="A20" s="40"/>
      <c r="B20"/>
      <c r="C20" s="33"/>
    </row>
    <row r="21" spans="1:3" s="32" customFormat="1" ht="21" x14ac:dyDescent="0.25">
      <c r="A21"/>
      <c r="B21"/>
      <c r="C21" s="33"/>
    </row>
    <row r="22" spans="1:3" s="32" customFormat="1" ht="21" x14ac:dyDescent="0.25">
      <c r="A22"/>
      <c r="B22"/>
      <c r="C22" s="33"/>
    </row>
    <row r="23" spans="1:3" s="32" customFormat="1" ht="21" x14ac:dyDescent="0.25">
      <c r="C23" s="33"/>
    </row>
    <row r="24" spans="1:3" s="32" customFormat="1" ht="21" x14ac:dyDescent="0.25">
      <c r="C24" s="33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zoomScale="110" zoomScaleNormal="110" zoomScalePageLayoutView="110" workbookViewId="0">
      <selection activeCell="D46" sqref="D46"/>
    </sheetView>
  </sheetViews>
  <sheetFormatPr baseColWidth="10" defaultColWidth="8.83203125" defaultRowHeight="15" x14ac:dyDescent="0.2"/>
  <cols>
    <col min="1" max="1" width="44.83203125" style="2" customWidth="1"/>
    <col min="2" max="2" width="55.33203125" style="2" customWidth="1"/>
    <col min="3" max="3" width="28.1640625" style="13" customWidth="1"/>
    <col min="4" max="4" width="27.1640625" style="2" customWidth="1"/>
    <col min="5" max="5" width="32.6640625" style="2" customWidth="1"/>
    <col min="6" max="6" width="22.1640625" customWidth="1"/>
  </cols>
  <sheetData>
    <row r="1" spans="1:2" ht="27" customHeight="1" x14ac:dyDescent="0.3">
      <c r="A1" s="7" t="s">
        <v>0</v>
      </c>
    </row>
    <row r="2" spans="1:2" ht="14.25" customHeight="1" x14ac:dyDescent="0.2">
      <c r="A2" s="56" t="s">
        <v>124</v>
      </c>
    </row>
    <row r="3" spans="1:2" ht="19.5" customHeight="1" x14ac:dyDescent="0.2">
      <c r="A3" s="6"/>
    </row>
    <row r="4" spans="1:2" x14ac:dyDescent="0.2">
      <c r="A4" s="8" t="s">
        <v>4</v>
      </c>
      <c r="B4" s="3" t="s">
        <v>55</v>
      </c>
    </row>
    <row r="5" spans="1:2" x14ac:dyDescent="0.2">
      <c r="A5" s="9" t="s">
        <v>50</v>
      </c>
      <c r="B5" s="4" t="s">
        <v>108</v>
      </c>
    </row>
    <row r="6" spans="1:2" x14ac:dyDescent="0.2">
      <c r="A6" s="10" t="s">
        <v>51</v>
      </c>
      <c r="B6" s="4"/>
    </row>
    <row r="7" spans="1:2" x14ac:dyDescent="0.2">
      <c r="A7" s="11"/>
      <c r="B7" s="5"/>
    </row>
    <row r="8" spans="1:2" x14ac:dyDescent="0.2">
      <c r="A8" s="8" t="s">
        <v>29</v>
      </c>
      <c r="B8" s="3" t="s">
        <v>82</v>
      </c>
    </row>
    <row r="9" spans="1:2" x14ac:dyDescent="0.2">
      <c r="A9" s="9" t="s">
        <v>83</v>
      </c>
      <c r="B9" s="4" t="s">
        <v>107</v>
      </c>
    </row>
    <row r="10" spans="1:2" x14ac:dyDescent="0.2">
      <c r="A10" s="4" t="s">
        <v>25</v>
      </c>
      <c r="B10" s="4"/>
    </row>
    <row r="11" spans="1:2" x14ac:dyDescent="0.2">
      <c r="A11" s="5"/>
      <c r="B11" s="5"/>
    </row>
    <row r="12" spans="1:2" x14ac:dyDescent="0.2">
      <c r="A12" s="4" t="s">
        <v>28</v>
      </c>
      <c r="B12" s="4" t="s">
        <v>54</v>
      </c>
    </row>
    <row r="13" spans="1:2" x14ac:dyDescent="0.2">
      <c r="A13" s="26" t="s">
        <v>52</v>
      </c>
      <c r="B13" s="4" t="s">
        <v>121</v>
      </c>
    </row>
    <row r="14" spans="1:2" x14ac:dyDescent="0.2">
      <c r="A14" s="4" t="s">
        <v>53</v>
      </c>
      <c r="B14" s="4" t="s">
        <v>125</v>
      </c>
    </row>
    <row r="15" spans="1:2" x14ac:dyDescent="0.2">
      <c r="A15" s="4"/>
      <c r="B15" s="4" t="s">
        <v>126</v>
      </c>
    </row>
    <row r="16" spans="1:2" x14ac:dyDescent="0.2">
      <c r="A16" s="12" t="s">
        <v>1</v>
      </c>
      <c r="B16" s="3"/>
    </row>
    <row r="17" spans="1:5" x14ac:dyDescent="0.2">
      <c r="A17" s="10"/>
      <c r="B17" s="4"/>
      <c r="C17"/>
      <c r="D17"/>
    </row>
    <row r="18" spans="1:5" x14ac:dyDescent="0.2">
      <c r="A18" s="10" t="s">
        <v>116</v>
      </c>
      <c r="B18" s="4" t="s">
        <v>56</v>
      </c>
      <c r="C18"/>
      <c r="D18"/>
    </row>
    <row r="19" spans="1:5" x14ac:dyDescent="0.2">
      <c r="A19" s="10" t="s">
        <v>117</v>
      </c>
      <c r="B19" s="4" t="s">
        <v>57</v>
      </c>
      <c r="C19"/>
      <c r="D19"/>
    </row>
    <row r="20" spans="1:5" x14ac:dyDescent="0.2">
      <c r="A20" s="10" t="s">
        <v>114</v>
      </c>
      <c r="B20" s="4" t="s">
        <v>12</v>
      </c>
      <c r="C20"/>
      <c r="D20"/>
    </row>
    <row r="21" spans="1:5" x14ac:dyDescent="0.2">
      <c r="A21" s="10" t="s">
        <v>115</v>
      </c>
      <c r="B21" s="16" t="s">
        <v>2</v>
      </c>
      <c r="C21"/>
      <c r="D21"/>
    </row>
    <row r="22" spans="1:5" x14ac:dyDescent="0.2">
      <c r="A22" s="10" t="s">
        <v>118</v>
      </c>
      <c r="B22" s="4" t="s">
        <v>141</v>
      </c>
      <c r="C22"/>
      <c r="D22"/>
    </row>
    <row r="23" spans="1:5" x14ac:dyDescent="0.2">
      <c r="A23" s="11"/>
      <c r="B23" s="5"/>
    </row>
    <row r="24" spans="1:5" x14ac:dyDescent="0.2">
      <c r="A24" s="6" t="s">
        <v>3</v>
      </c>
      <c r="B24"/>
      <c r="C24" s="14"/>
      <c r="D24" s="6"/>
      <c r="E24" s="6"/>
    </row>
    <row r="25" spans="1:5" x14ac:dyDescent="0.2">
      <c r="B25"/>
    </row>
    <row r="26" spans="1:5" x14ac:dyDescent="0.2">
      <c r="A26" s="6" t="s">
        <v>11</v>
      </c>
      <c r="C26" s="54"/>
    </row>
    <row r="27" spans="1:5" x14ac:dyDescent="0.2">
      <c r="A27" s="15" t="s">
        <v>106</v>
      </c>
      <c r="B27" s="2" t="s">
        <v>84</v>
      </c>
      <c r="C27" s="67">
        <v>20000</v>
      </c>
      <c r="D27" s="46"/>
    </row>
    <row r="28" spans="1:5" x14ac:dyDescent="0.2">
      <c r="A28" s="2" t="s">
        <v>62</v>
      </c>
      <c r="B28" s="2" t="s">
        <v>60</v>
      </c>
      <c r="C28" s="54">
        <v>750</v>
      </c>
    </row>
    <row r="29" spans="1:5" x14ac:dyDescent="0.2">
      <c r="A29" s="2" t="s">
        <v>63</v>
      </c>
      <c r="B29" s="2" t="s">
        <v>61</v>
      </c>
      <c r="C29" s="13">
        <f>150*6</f>
        <v>900</v>
      </c>
    </row>
    <row r="30" spans="1:5" x14ac:dyDescent="0.2">
      <c r="A30" s="2" t="s">
        <v>64</v>
      </c>
      <c r="B30" s="2" t="s">
        <v>59</v>
      </c>
      <c r="C30" s="13">
        <f>150*2</f>
        <v>300</v>
      </c>
    </row>
    <row r="31" spans="1:5" x14ac:dyDescent="0.2">
      <c r="A31" s="2" t="s">
        <v>65</v>
      </c>
      <c r="B31" s="2" t="s">
        <v>58</v>
      </c>
      <c r="C31" s="13">
        <f>150*7</f>
        <v>1050</v>
      </c>
    </row>
    <row r="33" spans="1:6" ht="16" thickBot="1" x14ac:dyDescent="0.25"/>
    <row r="34" spans="1:6" ht="20" thickBot="1" x14ac:dyDescent="0.3">
      <c r="B34" s="17" t="s">
        <v>80</v>
      </c>
      <c r="C34" s="18">
        <f>SUM(C24:C33)</f>
        <v>23000</v>
      </c>
      <c r="D34" s="35"/>
      <c r="E34" s="36"/>
    </row>
    <row r="35" spans="1:6" x14ac:dyDescent="0.2">
      <c r="A35" s="6" t="s">
        <v>94</v>
      </c>
    </row>
    <row r="36" spans="1:6" x14ac:dyDescent="0.2">
      <c r="A36" s="2" t="s">
        <v>7</v>
      </c>
      <c r="B36" s="2" t="s">
        <v>26</v>
      </c>
      <c r="C36" s="13">
        <f>200*2</f>
        <v>400</v>
      </c>
    </row>
    <row r="37" spans="1:6" x14ac:dyDescent="0.2">
      <c r="A37" s="2" t="s">
        <v>6</v>
      </c>
      <c r="B37" s="2" t="s">
        <v>67</v>
      </c>
      <c r="C37" s="13">
        <f>4*100</f>
        <v>400</v>
      </c>
    </row>
    <row r="38" spans="1:6" x14ac:dyDescent="0.2">
      <c r="A38" s="2" t="s">
        <v>5</v>
      </c>
      <c r="B38" s="2" t="s">
        <v>27</v>
      </c>
      <c r="C38" s="13">
        <f>4*60</f>
        <v>240</v>
      </c>
    </row>
    <row r="39" spans="1:6" x14ac:dyDescent="0.2">
      <c r="A39" s="2" t="s">
        <v>10</v>
      </c>
      <c r="B39" s="2" t="s">
        <v>91</v>
      </c>
      <c r="C39" s="13">
        <f>220*2</f>
        <v>440</v>
      </c>
    </row>
    <row r="41" spans="1:6" x14ac:dyDescent="0.2">
      <c r="A41" s="6" t="s">
        <v>95</v>
      </c>
    </row>
    <row r="42" spans="1:6" x14ac:dyDescent="0.2">
      <c r="A42" s="2" t="s">
        <v>7</v>
      </c>
      <c r="B42" s="2" t="s">
        <v>9</v>
      </c>
      <c r="C42" s="13">
        <f>200*3</f>
        <v>600</v>
      </c>
    </row>
    <row r="43" spans="1:6" x14ac:dyDescent="0.2">
      <c r="A43" s="2" t="s">
        <v>6</v>
      </c>
      <c r="B43" s="2" t="s">
        <v>75</v>
      </c>
      <c r="C43" s="13">
        <f>6*100</f>
        <v>600</v>
      </c>
    </row>
    <row r="44" spans="1:6" x14ac:dyDescent="0.2">
      <c r="A44" s="2" t="s">
        <v>5</v>
      </c>
      <c r="B44" s="2" t="s">
        <v>8</v>
      </c>
      <c r="C44" s="13">
        <f>6*60</f>
        <v>360</v>
      </c>
    </row>
    <row r="45" spans="1:6" x14ac:dyDescent="0.2">
      <c r="A45" s="2" t="s">
        <v>10</v>
      </c>
      <c r="B45" s="2" t="s">
        <v>92</v>
      </c>
      <c r="C45" s="13">
        <f>220*3</f>
        <v>660</v>
      </c>
    </row>
    <row r="46" spans="1:6" x14ac:dyDescent="0.2">
      <c r="D46" s="66">
        <f>SUM(C36:C45)</f>
        <v>3700</v>
      </c>
      <c r="E46" s="2" t="s">
        <v>140</v>
      </c>
      <c r="F46" s="27" t="s">
        <v>139</v>
      </c>
    </row>
    <row r="48" spans="1:6" s="55" customFormat="1" x14ac:dyDescent="0.2">
      <c r="A48" s="52" t="s">
        <v>96</v>
      </c>
      <c r="B48" s="53" t="s">
        <v>104</v>
      </c>
      <c r="C48" s="54"/>
      <c r="D48" s="53"/>
      <c r="E48" s="53"/>
    </row>
    <row r="49" spans="1:5" s="55" customFormat="1" x14ac:dyDescent="0.2">
      <c r="A49" s="53" t="s">
        <v>7</v>
      </c>
      <c r="B49" s="53" t="s">
        <v>105</v>
      </c>
      <c r="C49" s="54"/>
      <c r="D49" s="53"/>
      <c r="E49" s="53"/>
    </row>
    <row r="50" spans="1:5" s="55" customFormat="1" x14ac:dyDescent="0.2">
      <c r="A50" s="53" t="s">
        <v>119</v>
      </c>
      <c r="B50" s="53" t="s">
        <v>122</v>
      </c>
      <c r="C50" s="54">
        <f>9*100</f>
        <v>900</v>
      </c>
      <c r="D50" s="53"/>
      <c r="E50" s="53"/>
    </row>
    <row r="51" spans="1:5" s="55" customFormat="1" x14ac:dyDescent="0.2">
      <c r="A51" s="53" t="s">
        <v>5</v>
      </c>
      <c r="B51" s="53" t="s">
        <v>123</v>
      </c>
      <c r="C51" s="54">
        <f>9*60</f>
        <v>540</v>
      </c>
      <c r="D51" s="53"/>
      <c r="E51" s="53"/>
    </row>
    <row r="52" spans="1:5" s="55" customFormat="1" ht="16" thickBot="1" x14ac:dyDescent="0.25">
      <c r="A52" s="53" t="s">
        <v>10</v>
      </c>
      <c r="B52" s="53"/>
      <c r="C52" s="54">
        <v>400</v>
      </c>
      <c r="D52" s="53"/>
      <c r="E52" s="53"/>
    </row>
    <row r="53" spans="1:5" ht="20" thickBot="1" x14ac:dyDescent="0.3">
      <c r="B53" s="17" t="s">
        <v>15</v>
      </c>
      <c r="C53" s="18">
        <f>SUM(C50:C52)</f>
        <v>1840</v>
      </c>
      <c r="D53" s="70" t="s">
        <v>139</v>
      </c>
    </row>
    <row r="54" spans="1:5" x14ac:dyDescent="0.2">
      <c r="B54" s="2" t="s">
        <v>138</v>
      </c>
      <c r="D54" s="70" t="s">
        <v>139</v>
      </c>
    </row>
    <row r="55" spans="1:5" x14ac:dyDescent="0.2">
      <c r="A55"/>
      <c r="B55"/>
      <c r="C55"/>
      <c r="D55"/>
    </row>
    <row r="56" spans="1:5" x14ac:dyDescent="0.2">
      <c r="A56"/>
      <c r="B56"/>
      <c r="C56"/>
      <c r="D56"/>
    </row>
    <row r="57" spans="1:5" x14ac:dyDescent="0.2">
      <c r="A57"/>
      <c r="B57"/>
      <c r="C57"/>
      <c r="D57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4"/>
  <sheetViews>
    <sheetView topLeftCell="A13" zoomScaleNormal="70" zoomScalePageLayoutView="70" workbookViewId="0">
      <selection activeCell="C6" sqref="C6"/>
    </sheetView>
  </sheetViews>
  <sheetFormatPr baseColWidth="10" defaultColWidth="8.83203125" defaultRowHeight="15" x14ac:dyDescent="0.2"/>
  <cols>
    <col min="1" max="1" width="34.1640625" customWidth="1"/>
    <col min="2" max="2" width="38" customWidth="1"/>
    <col min="3" max="3" width="11.1640625" customWidth="1"/>
    <col min="4" max="4" width="12.33203125" customWidth="1"/>
    <col min="5" max="5" width="13.33203125" customWidth="1"/>
    <col min="6" max="6" width="24.33203125" customWidth="1"/>
    <col min="7" max="7" width="18.33203125" style="38" customWidth="1"/>
    <col min="8" max="8" width="16.6640625" customWidth="1"/>
    <col min="9" max="9" width="17.6640625" customWidth="1"/>
    <col min="10" max="10" width="18.33203125" customWidth="1"/>
  </cols>
  <sheetData>
    <row r="1" spans="1:9" ht="24" x14ac:dyDescent="0.3">
      <c r="A1" s="29" t="s">
        <v>68</v>
      </c>
      <c r="G1" s="37"/>
      <c r="H1" s="41"/>
    </row>
    <row r="2" spans="1:9" ht="25" thickBot="1" x14ac:dyDescent="0.35">
      <c r="A2" s="29"/>
      <c r="G2" s="37"/>
      <c r="H2" s="41"/>
    </row>
    <row r="3" spans="1:9" ht="22" thickBot="1" x14ac:dyDescent="0.3">
      <c r="A3" s="64" t="s">
        <v>132</v>
      </c>
      <c r="B3" s="28"/>
      <c r="C3" s="28"/>
      <c r="D3" s="28"/>
      <c r="E3" s="28"/>
      <c r="F3" s="61"/>
      <c r="G3" s="37"/>
      <c r="H3" s="41"/>
    </row>
    <row r="4" spans="1:9" s="45" customFormat="1" x14ac:dyDescent="0.2">
      <c r="A4" s="43" t="s">
        <v>134</v>
      </c>
      <c r="B4" s="44" t="s">
        <v>135</v>
      </c>
      <c r="C4" s="44" t="s">
        <v>137</v>
      </c>
      <c r="D4" s="44"/>
      <c r="E4" s="44"/>
      <c r="F4" s="54">
        <v>35000</v>
      </c>
      <c r="G4"/>
      <c r="H4"/>
      <c r="I4"/>
    </row>
    <row r="5" spans="1:9" x14ac:dyDescent="0.2">
      <c r="A5" s="42" t="s">
        <v>98</v>
      </c>
      <c r="B5" s="2"/>
      <c r="C5" s="2"/>
      <c r="D5" s="2"/>
      <c r="E5" s="2"/>
      <c r="F5" s="13"/>
      <c r="G5"/>
    </row>
    <row r="6" spans="1:9" x14ac:dyDescent="0.2">
      <c r="A6" s="2" t="s">
        <v>48</v>
      </c>
      <c r="B6" s="2" t="s">
        <v>49</v>
      </c>
      <c r="C6" s="2"/>
      <c r="D6" s="2"/>
      <c r="E6" s="2"/>
      <c r="F6" s="54">
        <f>23*200</f>
        <v>4600</v>
      </c>
      <c r="G6"/>
    </row>
    <row r="7" spans="1:9" x14ac:dyDescent="0.2">
      <c r="A7" s="2" t="s">
        <v>16</v>
      </c>
      <c r="B7" s="2" t="s">
        <v>17</v>
      </c>
      <c r="C7" s="2"/>
      <c r="D7" s="2"/>
      <c r="E7" s="2"/>
      <c r="F7" s="13">
        <v>1000</v>
      </c>
      <c r="G7"/>
    </row>
    <row r="8" spans="1:9" x14ac:dyDescent="0.2">
      <c r="A8" s="2" t="s">
        <v>13</v>
      </c>
      <c r="B8" s="2" t="s">
        <v>70</v>
      </c>
      <c r="C8" s="2"/>
      <c r="D8" s="2"/>
      <c r="E8" s="2"/>
      <c r="F8" s="13">
        <f>15*220</f>
        <v>3300</v>
      </c>
      <c r="G8"/>
    </row>
    <row r="9" spans="1:9" x14ac:dyDescent="0.2">
      <c r="A9" s="2" t="s">
        <v>14</v>
      </c>
      <c r="B9" s="2" t="s">
        <v>66</v>
      </c>
      <c r="C9" s="2"/>
      <c r="D9" s="2"/>
      <c r="E9" s="2"/>
      <c r="F9" s="13">
        <f>10*175</f>
        <v>1750</v>
      </c>
      <c r="G9"/>
    </row>
    <row r="10" spans="1:9" x14ac:dyDescent="0.2">
      <c r="A10" s="2" t="s">
        <v>76</v>
      </c>
      <c r="B10" s="2" t="s">
        <v>77</v>
      </c>
      <c r="C10" s="2"/>
      <c r="D10" s="2"/>
      <c r="E10" s="2"/>
      <c r="F10" s="13">
        <f>200*7</f>
        <v>1400</v>
      </c>
      <c r="G10"/>
    </row>
    <row r="11" spans="1:9" x14ac:dyDescent="0.2">
      <c r="A11" s="2" t="s">
        <v>47</v>
      </c>
      <c r="B11" s="2" t="s">
        <v>70</v>
      </c>
      <c r="C11" s="2"/>
      <c r="D11" s="2"/>
      <c r="E11" s="2"/>
      <c r="F11" s="54">
        <f>150*15</f>
        <v>2250</v>
      </c>
      <c r="G11"/>
    </row>
    <row r="12" spans="1:9" x14ac:dyDescent="0.2">
      <c r="A12" s="2" t="s">
        <v>69</v>
      </c>
      <c r="B12" s="2"/>
      <c r="C12" s="2"/>
      <c r="D12" s="2"/>
      <c r="E12" s="2"/>
      <c r="F12" s="13">
        <v>1793</v>
      </c>
      <c r="G12"/>
    </row>
    <row r="13" spans="1:9" x14ac:dyDescent="0.2">
      <c r="A13" s="2"/>
      <c r="B13" s="2"/>
      <c r="C13" s="2"/>
      <c r="D13" s="2"/>
      <c r="E13" s="2"/>
      <c r="F13" s="13"/>
      <c r="G13"/>
    </row>
    <row r="14" spans="1:9" ht="16" thickBot="1" x14ac:dyDescent="0.25">
      <c r="G14"/>
    </row>
    <row r="15" spans="1:9" s="48" customFormat="1" ht="22" thickBot="1" x14ac:dyDescent="0.3">
      <c r="A15" s="62" t="s">
        <v>81</v>
      </c>
      <c r="B15" s="63"/>
      <c r="C15" s="49" t="s">
        <v>109</v>
      </c>
      <c r="D15" s="49" t="s">
        <v>110</v>
      </c>
      <c r="E15" s="49" t="s">
        <v>111</v>
      </c>
      <c r="F15" s="25">
        <f>SUM(F4:F14)</f>
        <v>51093</v>
      </c>
      <c r="G15"/>
      <c r="H15"/>
      <c r="I15"/>
    </row>
    <row r="16" spans="1:9" s="47" customFormat="1" ht="21" x14ac:dyDescent="0.25">
      <c r="B16" s="50"/>
      <c r="C16" s="50"/>
      <c r="D16" s="50"/>
      <c r="E16" s="50"/>
      <c r="F16" s="50"/>
      <c r="G16" s="33"/>
    </row>
    <row r="17" spans="1:8" x14ac:dyDescent="0.2">
      <c r="A17" s="2" t="s">
        <v>18</v>
      </c>
      <c r="B17" s="2" t="s">
        <v>34</v>
      </c>
      <c r="C17" s="2"/>
      <c r="D17" s="2"/>
      <c r="E17" s="2"/>
      <c r="F17" s="54">
        <v>23750</v>
      </c>
      <c r="G17" s="38" t="s">
        <v>133</v>
      </c>
    </row>
    <row r="18" spans="1:8" x14ac:dyDescent="0.2">
      <c r="A18" t="s">
        <v>22</v>
      </c>
      <c r="C18">
        <v>4</v>
      </c>
      <c r="D18">
        <v>60</v>
      </c>
      <c r="F18" s="22">
        <f>C18*D18</f>
        <v>240</v>
      </c>
    </row>
    <row r="19" spans="1:8" x14ac:dyDescent="0.2">
      <c r="A19" t="s">
        <v>19</v>
      </c>
      <c r="B19" t="s">
        <v>79</v>
      </c>
      <c r="C19">
        <v>30</v>
      </c>
      <c r="D19">
        <v>200</v>
      </c>
      <c r="F19" s="22">
        <f>200*30</f>
        <v>6000</v>
      </c>
    </row>
    <row r="20" spans="1:8" x14ac:dyDescent="0.2">
      <c r="A20" t="s">
        <v>20</v>
      </c>
      <c r="B20" t="s">
        <v>97</v>
      </c>
      <c r="C20">
        <v>30</v>
      </c>
      <c r="D20">
        <v>12</v>
      </c>
      <c r="F20" s="22">
        <f>30*12</f>
        <v>360</v>
      </c>
    </row>
    <row r="21" spans="1:8" x14ac:dyDescent="0.2">
      <c r="A21" t="s">
        <v>21</v>
      </c>
      <c r="C21">
        <v>30</v>
      </c>
      <c r="D21">
        <v>15</v>
      </c>
      <c r="F21" s="22">
        <f>C21*D21</f>
        <v>450</v>
      </c>
    </row>
    <row r="22" spans="1:8" x14ac:dyDescent="0.2">
      <c r="A22" t="s">
        <v>93</v>
      </c>
      <c r="C22">
        <v>30</v>
      </c>
      <c r="D22">
        <v>40</v>
      </c>
      <c r="F22" s="22">
        <f>C22*D22</f>
        <v>1200</v>
      </c>
    </row>
    <row r="23" spans="1:8" x14ac:dyDescent="0.2">
      <c r="A23" t="s">
        <v>112</v>
      </c>
      <c r="B23" t="s">
        <v>113</v>
      </c>
      <c r="C23">
        <v>30</v>
      </c>
      <c r="D23">
        <v>29</v>
      </c>
      <c r="F23" s="22">
        <f>C23*D23</f>
        <v>870</v>
      </c>
    </row>
    <row r="24" spans="1:8" x14ac:dyDescent="0.2">
      <c r="A24" t="s">
        <v>33</v>
      </c>
      <c r="B24" s="27" t="s">
        <v>100</v>
      </c>
      <c r="C24" s="27">
        <v>30</v>
      </c>
      <c r="D24" s="27">
        <v>70</v>
      </c>
      <c r="E24" s="27">
        <v>4</v>
      </c>
      <c r="F24" s="22">
        <f>70*4*30</f>
        <v>8400</v>
      </c>
    </row>
    <row r="25" spans="1:8" x14ac:dyDescent="0.2">
      <c r="A25" t="s">
        <v>32</v>
      </c>
      <c r="B25" s="27" t="s">
        <v>35</v>
      </c>
      <c r="C25" s="27">
        <v>30</v>
      </c>
      <c r="D25" s="27">
        <v>50</v>
      </c>
      <c r="E25" s="27">
        <v>4</v>
      </c>
      <c r="F25" s="51">
        <f>C25*D25*E25</f>
        <v>6000</v>
      </c>
    </row>
    <row r="26" spans="1:8" ht="16" thickBot="1" x14ac:dyDescent="0.25">
      <c r="B26" s="27"/>
      <c r="C26" s="27"/>
      <c r="D26" s="27"/>
      <c r="E26" s="27"/>
      <c r="F26" s="22"/>
    </row>
    <row r="27" spans="1:8" ht="25" thickBot="1" x14ac:dyDescent="0.35">
      <c r="A27" s="65" t="s">
        <v>23</v>
      </c>
      <c r="B27" s="28"/>
      <c r="C27" s="28"/>
      <c r="D27" s="28"/>
      <c r="E27" s="28"/>
      <c r="F27" s="21">
        <f>SUM(F17:F26)</f>
        <v>47270</v>
      </c>
    </row>
    <row r="28" spans="1:8" x14ac:dyDescent="0.2">
      <c r="F28" s="22"/>
    </row>
    <row r="29" spans="1:8" x14ac:dyDescent="0.2">
      <c r="A29" s="72" t="s">
        <v>89</v>
      </c>
      <c r="B29" s="39"/>
      <c r="C29" s="39"/>
      <c r="D29" s="39"/>
      <c r="E29" s="39"/>
      <c r="F29" s="68">
        <v>28250</v>
      </c>
      <c r="G29" s="38" t="s">
        <v>139</v>
      </c>
      <c r="H29" s="71"/>
    </row>
    <row r="30" spans="1:8" x14ac:dyDescent="0.2">
      <c r="A30" t="s">
        <v>85</v>
      </c>
      <c r="F30" s="22">
        <v>500</v>
      </c>
    </row>
    <row r="31" spans="1:8" x14ac:dyDescent="0.2">
      <c r="A31" t="s">
        <v>90</v>
      </c>
      <c r="F31" s="51">
        <v>2500</v>
      </c>
      <c r="G31" s="69" t="s">
        <v>139</v>
      </c>
    </row>
    <row r="32" spans="1:8" x14ac:dyDescent="0.2">
      <c r="A32" t="s">
        <v>130</v>
      </c>
      <c r="B32" t="s">
        <v>38</v>
      </c>
      <c r="F32" s="22"/>
    </row>
    <row r="33" spans="1:7" x14ac:dyDescent="0.2">
      <c r="B33" t="s">
        <v>39</v>
      </c>
      <c r="F33" s="22"/>
    </row>
    <row r="34" spans="1:7" x14ac:dyDescent="0.2">
      <c r="B34" t="s">
        <v>40</v>
      </c>
      <c r="F34" s="22"/>
    </row>
    <row r="35" spans="1:7" x14ac:dyDescent="0.2">
      <c r="B35" t="s">
        <v>41</v>
      </c>
      <c r="F35" s="22"/>
    </row>
    <row r="36" spans="1:7" x14ac:dyDescent="0.2">
      <c r="B36" t="s">
        <v>42</v>
      </c>
      <c r="F36" s="22"/>
    </row>
    <row r="37" spans="1:7" x14ac:dyDescent="0.2">
      <c r="B37" t="s">
        <v>43</v>
      </c>
      <c r="F37" s="22"/>
    </row>
    <row r="38" spans="1:7" x14ac:dyDescent="0.2">
      <c r="B38" t="s">
        <v>44</v>
      </c>
      <c r="F38" s="22"/>
    </row>
    <row r="39" spans="1:7" x14ac:dyDescent="0.2">
      <c r="B39" t="s">
        <v>45</v>
      </c>
      <c r="F39" s="22"/>
    </row>
    <row r="40" spans="1:7" x14ac:dyDescent="0.2">
      <c r="B40" t="s">
        <v>46</v>
      </c>
      <c r="F40" s="22"/>
    </row>
    <row r="41" spans="1:7" x14ac:dyDescent="0.2">
      <c r="F41" s="22"/>
    </row>
    <row r="42" spans="1:7" ht="16" thickBot="1" x14ac:dyDescent="0.25">
      <c r="F42" s="22"/>
    </row>
    <row r="43" spans="1:7" ht="25" thickBot="1" x14ac:dyDescent="0.35">
      <c r="A43" s="19"/>
      <c r="B43" s="20"/>
      <c r="C43" s="20"/>
      <c r="D43" s="20"/>
      <c r="E43" s="20"/>
      <c r="F43" s="21">
        <f>SUM(F29:F42)</f>
        <v>31250</v>
      </c>
      <c r="G43" s="69" t="s">
        <v>139</v>
      </c>
    </row>
    <row r="44" spans="1:7" ht="24" x14ac:dyDescent="0.3">
      <c r="A44" s="30" t="s">
        <v>71</v>
      </c>
    </row>
    <row r="45" spans="1:7" x14ac:dyDescent="0.2">
      <c r="A45" t="s">
        <v>36</v>
      </c>
      <c r="B45" t="s">
        <v>131</v>
      </c>
      <c r="F45" s="22">
        <v>1050</v>
      </c>
    </row>
    <row r="46" spans="1:7" ht="16" thickBot="1" x14ac:dyDescent="0.25">
      <c r="F46" s="22"/>
    </row>
    <row r="47" spans="1:7" ht="25" thickBot="1" x14ac:dyDescent="0.35">
      <c r="A47" s="19"/>
      <c r="B47" s="20"/>
      <c r="C47" s="20"/>
      <c r="D47" s="20"/>
      <c r="E47" s="20"/>
      <c r="F47" s="21">
        <f>SUM(F45:F46)</f>
        <v>1050</v>
      </c>
    </row>
    <row r="48" spans="1:7" ht="24" x14ac:dyDescent="0.3">
      <c r="A48" s="30" t="s">
        <v>24</v>
      </c>
    </row>
    <row r="49" spans="1:6" x14ac:dyDescent="0.2">
      <c r="A49" t="s">
        <v>86</v>
      </c>
    </row>
    <row r="50" spans="1:6" x14ac:dyDescent="0.2">
      <c r="A50" t="s">
        <v>37</v>
      </c>
      <c r="B50" t="s">
        <v>99</v>
      </c>
      <c r="F50" s="59">
        <f>3*150*3</f>
        <v>1350</v>
      </c>
    </row>
    <row r="51" spans="1:6" x14ac:dyDescent="0.2">
      <c r="A51" s="55" t="s">
        <v>101</v>
      </c>
      <c r="B51" s="55" t="s">
        <v>120</v>
      </c>
      <c r="C51" s="55"/>
      <c r="D51" s="55"/>
      <c r="E51" s="55"/>
      <c r="F51" s="60">
        <f>150*3</f>
        <v>450</v>
      </c>
    </row>
    <row r="52" spans="1:6" x14ac:dyDescent="0.2">
      <c r="A52" s="55" t="s">
        <v>102</v>
      </c>
      <c r="B52" s="55" t="s">
        <v>103</v>
      </c>
      <c r="C52" s="55"/>
      <c r="D52" s="55"/>
      <c r="E52" s="55"/>
      <c r="F52" s="60">
        <f>150*1</f>
        <v>150</v>
      </c>
    </row>
    <row r="53" spans="1:6" ht="16" thickBot="1" x14ac:dyDescent="0.25">
      <c r="F53" s="22"/>
    </row>
    <row r="54" spans="1:6" ht="25" thickBot="1" x14ac:dyDescent="0.35">
      <c r="A54" s="19"/>
      <c r="B54" s="28"/>
      <c r="C54" s="28"/>
      <c r="D54" s="28"/>
      <c r="E54" s="28"/>
      <c r="F54" s="21">
        <f>SUM(F50:F53)</f>
        <v>1950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headerFooter>
    <oddHeader>&amp;F&amp;RPage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5EF88B9-A9C5-4018-9355-F0CFFDCC79B7}"/>
</file>

<file path=customXml/itemProps2.xml><?xml version="1.0" encoding="utf-8"?>
<ds:datastoreItem xmlns:ds="http://schemas.openxmlformats.org/officeDocument/2006/customXml" ds:itemID="{F95F8FA1-4CA6-43FB-B265-4D85CEB6D492}"/>
</file>

<file path=customXml/itemProps3.xml><?xml version="1.0" encoding="utf-8"?>
<ds:datastoreItem xmlns:ds="http://schemas.openxmlformats.org/officeDocument/2006/customXml" ds:itemID="{39828D9A-4E49-4279-A15B-1968AF319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Summary </vt:lpstr>
      <vt:lpstr>Prep</vt:lpstr>
      <vt:lpstr>Show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O'Grady</dc:creator>
  <cp:lastModifiedBy>Microsoft Office User</cp:lastModifiedBy>
  <cp:lastPrinted>2017-08-18T15:46:57Z</cp:lastPrinted>
  <dcterms:created xsi:type="dcterms:W3CDTF">2016-12-09T14:24:32Z</dcterms:created>
  <dcterms:modified xsi:type="dcterms:W3CDTF">2017-08-18T16:01:21Z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