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X:\Admin\Programming\City of Culture 2017\ALL PROJECTS\"/>
    </mc:Choice>
  </mc:AlternateContent>
  <bookViews>
    <workbookView xWindow="8055" yWindow="-75" windowWidth="21600" windowHeight="15315" activeTab="2"/>
  </bookViews>
  <sheets>
    <sheet name="Box Office Comparisons" sheetId="1" r:id="rId1"/>
    <sheet name="Marketing" sheetId="2" r:id="rId2"/>
    <sheet name="Visiting work" sheetId="3" r:id="rId3"/>
  </sheets>
  <externalReferences>
    <externalReference r:id="rId4"/>
    <externalReference r:id="rId5"/>
  </externalReference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9" i="3" l="1"/>
  <c r="F18" i="3"/>
  <c r="F19" i="3"/>
  <c r="F20" i="3"/>
  <c r="F17" i="3"/>
  <c r="K18" i="3"/>
  <c r="K20" i="3"/>
  <c r="K23" i="3" s="1"/>
  <c r="K17" i="3"/>
  <c r="F23" i="3" l="1"/>
  <c r="H23" i="3"/>
  <c r="C23" i="3"/>
  <c r="I15" i="3" l="1"/>
  <c r="E15" i="3"/>
  <c r="H7" i="1"/>
  <c r="F7" i="1"/>
  <c r="C4" i="2"/>
  <c r="C3" i="2" s="1"/>
  <c r="C6" i="2" s="1"/>
  <c r="C10" i="2" s="1"/>
  <c r="E4" i="2"/>
  <c r="E3" i="2" s="1"/>
  <c r="E6" i="2" s="1"/>
  <c r="E8" i="2"/>
  <c r="D4" i="2"/>
  <c r="D3" i="2" s="1"/>
  <c r="D6" i="2" s="1"/>
  <c r="D10" i="2" s="1"/>
  <c r="B18" i="3"/>
  <c r="D18" i="3" s="1"/>
  <c r="B19" i="3"/>
  <c r="D19" i="3" s="1"/>
  <c r="B20" i="3"/>
  <c r="D20" i="3" s="1"/>
  <c r="B21" i="3"/>
  <c r="B17" i="3"/>
  <c r="D17" i="3" s="1"/>
  <c r="E5" i="3"/>
  <c r="E11" i="3"/>
  <c r="E6" i="3"/>
  <c r="E12" i="3"/>
  <c r="E7" i="3"/>
  <c r="E13" i="3"/>
  <c r="E8" i="3"/>
  <c r="E20" i="3" s="1"/>
  <c r="E9" i="3"/>
  <c r="I5" i="3"/>
  <c r="I11" i="3"/>
  <c r="I6" i="3"/>
  <c r="I12" i="3"/>
  <c r="I7" i="3"/>
  <c r="I13" i="3"/>
  <c r="I8" i="3"/>
  <c r="I20" i="3" s="1"/>
  <c r="I9" i="3"/>
  <c r="I21" i="3" s="1"/>
  <c r="L19" i="3" l="1"/>
  <c r="G19" i="3"/>
  <c r="L17" i="3"/>
  <c r="G17" i="3"/>
  <c r="L18" i="3"/>
  <c r="G18" i="3"/>
  <c r="G20" i="3"/>
  <c r="L20" i="3"/>
  <c r="L23" i="3" s="1"/>
  <c r="E21" i="3"/>
  <c r="E19" i="3"/>
  <c r="I19" i="3"/>
  <c r="E10" i="2"/>
  <c r="I17" i="3"/>
  <c r="I18" i="3"/>
  <c r="E17" i="3"/>
  <c r="E18" i="3"/>
  <c r="B23" i="3"/>
  <c r="G23" i="3" l="1"/>
  <c r="I23" i="3"/>
  <c r="E23" i="3"/>
</calcChain>
</file>

<file path=xl/sharedStrings.xml><?xml version="1.0" encoding="utf-8"?>
<sst xmlns="http://schemas.openxmlformats.org/spreadsheetml/2006/main" count="62" uniqueCount="45">
  <si>
    <t>Audience fig (incl comps)</t>
  </si>
  <si>
    <t>HTT</t>
  </si>
  <si>
    <t>2013-14</t>
  </si>
  <si>
    <t>2014-15</t>
  </si>
  <si>
    <t>2015-16</t>
  </si>
  <si>
    <t>2016-17</t>
  </si>
  <si>
    <t>2017-18</t>
  </si>
  <si>
    <t>Box Office</t>
  </si>
  <si>
    <t>Hull Truck Audience Figures and Box office 13-18</t>
  </si>
  <si>
    <t>Sleeping Beauty</t>
  </si>
  <si>
    <t>Martha, Josie and the Chinese Elvis</t>
  </si>
  <si>
    <t>%</t>
  </si>
  <si>
    <t xml:space="preserve">Folk </t>
  </si>
  <si>
    <t>Marketing budget</t>
  </si>
  <si>
    <t>15-16</t>
  </si>
  <si>
    <t>16-17</t>
  </si>
  <si>
    <t>17-18</t>
  </si>
  <si>
    <t>Including in above Show marketing per show</t>
  </si>
  <si>
    <t>No of shows</t>
  </si>
  <si>
    <t xml:space="preserve">Total Hull Truck Marketing Budget </t>
  </si>
  <si>
    <t>Current Marketing budget  - Brochure, Website , Distrubution</t>
  </si>
  <si>
    <t>Additional Marketing Budget 2017 for 3.5 additional Shows inc YT</t>
  </si>
  <si>
    <t>Overall Total inc 2017 Marketing Grant</t>
  </si>
  <si>
    <t>MH net</t>
  </si>
  <si>
    <t>Studio Net</t>
  </si>
  <si>
    <t>Cinema Net</t>
  </si>
  <si>
    <t>Cinema Income</t>
  </si>
  <si>
    <t>Hires Income</t>
  </si>
  <si>
    <t>Visiting Company Work  Main House Exp</t>
  </si>
  <si>
    <t>Visiting Company Work  Studio Exp</t>
  </si>
  <si>
    <t>Cinema Exp</t>
  </si>
  <si>
    <t>Hires Exp</t>
  </si>
  <si>
    <t>Hires Net</t>
  </si>
  <si>
    <t>Total</t>
  </si>
  <si>
    <t>Conferences</t>
  </si>
  <si>
    <t>Budget/Actual</t>
  </si>
  <si>
    <t>Visiting work Main House Income</t>
  </si>
  <si>
    <t>Visiting work Studio Income</t>
  </si>
  <si>
    <t>Visiting work and Hires</t>
  </si>
  <si>
    <t>Actual</t>
  </si>
  <si>
    <t>No of Perfs</t>
  </si>
  <si>
    <t>No of Perfs projected</t>
  </si>
  <si>
    <t>Projected Total</t>
  </si>
  <si>
    <t>Average Income per performance</t>
  </si>
  <si>
    <t>Reduced visting programme space from CofC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</si>
</sst>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164" fontId="2" fillId="0" borderId="0" xfId="2" applyFont="1"/>
    <xf numFmtId="164" fontId="0" fillId="0" borderId="0" xfId="2" applyFont="1"/>
    <xf numFmtId="9" fontId="0" fillId="0" borderId="0" xfId="0" applyNumberFormat="1"/>
    <xf numFmtId="3" fontId="3" fillId="0" borderId="0" xfId="3" applyNumberFormat="1" applyFont="1" applyFill="1" applyBorder="1"/>
    <xf numFmtId="0" fontId="0" fillId="0" borderId="0" xfId="0" applyFill="1" applyBorder="1"/>
    <xf numFmtId="164" fontId="0" fillId="0" borderId="0" xfId="2" applyFont="1" applyFill="1" applyBorder="1"/>
    <xf numFmtId="0" fontId="4" fillId="0" borderId="0" xfId="0" applyFont="1"/>
    <xf numFmtId="0" fontId="5" fillId="2" borderId="0" xfId="0" applyFont="1" applyFill="1"/>
    <xf numFmtId="0" fontId="5" fillId="0" borderId="0" xfId="0" applyFont="1"/>
    <xf numFmtId="49" fontId="5" fillId="0" borderId="0" xfId="0" applyNumberFormat="1" applyFont="1"/>
    <xf numFmtId="49" fontId="4" fillId="0" borderId="0" xfId="0" applyNumberFormat="1" applyFont="1"/>
    <xf numFmtId="165" fontId="4" fillId="0" borderId="0" xfId="1" applyFont="1"/>
    <xf numFmtId="9" fontId="4" fillId="0" borderId="0" xfId="1" applyNumberFormat="1" applyFont="1"/>
    <xf numFmtId="165" fontId="5" fillId="0" borderId="0" xfId="1" applyFont="1"/>
    <xf numFmtId="1" fontId="5" fillId="0" borderId="0" xfId="0" applyNumberFormat="1" applyFont="1"/>
    <xf numFmtId="164" fontId="4" fillId="0" borderId="0" xfId="2" applyFont="1"/>
    <xf numFmtId="0" fontId="4" fillId="2" borderId="0" xfId="0" applyFont="1" applyFill="1"/>
    <xf numFmtId="164" fontId="5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3" fontId="6" fillId="0" borderId="1" xfId="3" applyNumberFormat="1" applyFont="1" applyFill="1" applyBorder="1"/>
    <xf numFmtId="3" fontId="7" fillId="0" borderId="1" xfId="3" applyNumberFormat="1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/>
    <xf numFmtId="164" fontId="4" fillId="2" borderId="1" xfId="2" applyFont="1" applyFill="1" applyBorder="1"/>
    <xf numFmtId="164" fontId="5" fillId="2" borderId="1" xfId="2" applyFont="1" applyFill="1" applyBorder="1"/>
    <xf numFmtId="0" fontId="5" fillId="3" borderId="1" xfId="0" applyFont="1" applyFill="1" applyBorder="1" applyAlignment="1">
      <alignment horizontal="right"/>
    </xf>
    <xf numFmtId="0" fontId="4" fillId="3" borderId="1" xfId="0" applyFont="1" applyFill="1" applyBorder="1"/>
    <xf numFmtId="164" fontId="4" fillId="3" borderId="1" xfId="2" applyFont="1" applyFill="1" applyBorder="1"/>
    <xf numFmtId="164" fontId="5" fillId="3" borderId="1" xfId="2" applyFont="1" applyFill="1" applyBorder="1"/>
    <xf numFmtId="165" fontId="4" fillId="0" borderId="0" xfId="1" applyFont="1" applyFill="1"/>
    <xf numFmtId="9" fontId="4" fillId="0" borderId="0" xfId="1" applyNumberFormat="1" applyFont="1" applyFill="1"/>
    <xf numFmtId="164" fontId="0" fillId="0" borderId="0" xfId="2" applyFont="1" applyFill="1"/>
    <xf numFmtId="9" fontId="0" fillId="0" borderId="0" xfId="0" applyNumberFormat="1" applyFill="1"/>
    <xf numFmtId="44" fontId="4" fillId="0" borderId="0" xfId="0" applyNumberFormat="1" applyFont="1"/>
    <xf numFmtId="0" fontId="4" fillId="4" borderId="0" xfId="0" applyFont="1" applyFill="1"/>
    <xf numFmtId="0" fontId="5" fillId="4" borderId="1" xfId="0" applyFont="1" applyFill="1" applyBorder="1" applyAlignment="1">
      <alignment horizontal="right"/>
    </xf>
    <xf numFmtId="0" fontId="4" fillId="4" borderId="1" xfId="0" applyFont="1" applyFill="1" applyBorder="1"/>
    <xf numFmtId="0" fontId="4" fillId="0" borderId="0" xfId="0" applyFont="1" applyFill="1"/>
    <xf numFmtId="44" fontId="4" fillId="0" borderId="0" xfId="0" applyNumberFormat="1" applyFont="1" applyFill="1"/>
    <xf numFmtId="0" fontId="0" fillId="0" borderId="0" xfId="0" applyFill="1"/>
    <xf numFmtId="0" fontId="4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5" borderId="0" xfId="0" applyFont="1" applyFill="1"/>
    <xf numFmtId="164" fontId="5" fillId="5" borderId="1" xfId="2" applyFont="1" applyFill="1" applyBorder="1"/>
    <xf numFmtId="0" fontId="0" fillId="2" borderId="1" xfId="0" applyFill="1" applyBorder="1"/>
    <xf numFmtId="3" fontId="4" fillId="2" borderId="1" xfId="0" applyNumberFormat="1" applyFont="1" applyFill="1" applyBorder="1"/>
    <xf numFmtId="44" fontId="4" fillId="2" borderId="1" xfId="0" applyNumberFormat="1" applyFont="1" applyFill="1" applyBorder="1"/>
    <xf numFmtId="0" fontId="5" fillId="5" borderId="1" xfId="0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right"/>
    </xf>
    <xf numFmtId="0" fontId="4" fillId="5" borderId="1" xfId="0" applyFont="1" applyFill="1" applyBorder="1"/>
    <xf numFmtId="164" fontId="4" fillId="5" borderId="1" xfId="2" applyFont="1" applyFill="1" applyBorder="1"/>
    <xf numFmtId="0" fontId="0" fillId="5" borderId="1" xfId="0" applyFill="1" applyBorder="1"/>
    <xf numFmtId="3" fontId="4" fillId="5" borderId="1" xfId="2" applyNumberFormat="1" applyFont="1" applyFill="1" applyBorder="1"/>
    <xf numFmtId="3" fontId="4" fillId="5" borderId="1" xfId="0" applyNumberFormat="1" applyFont="1" applyFill="1" applyBorder="1"/>
    <xf numFmtId="3" fontId="5" fillId="5" borderId="1" xfId="0" applyNumberFormat="1" applyFont="1" applyFill="1" applyBorder="1"/>
    <xf numFmtId="0" fontId="5" fillId="4" borderId="1" xfId="0" applyFont="1" applyFill="1" applyBorder="1" applyAlignment="1">
      <alignment horizontal="right" wrapText="1"/>
    </xf>
    <xf numFmtId="0" fontId="0" fillId="4" borderId="1" xfId="0" applyFill="1" applyBorder="1"/>
    <xf numFmtId="44" fontId="4" fillId="4" borderId="1" xfId="0" applyNumberFormat="1" applyFont="1" applyFill="1" applyBorder="1"/>
    <xf numFmtId="0" fontId="5" fillId="4" borderId="1" xfId="0" applyFont="1" applyFill="1" applyBorder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lltruck.sharepoint.com/ed/Shared%20Documents/Budget%20workings/Budgets/Ms%20Revision/Ms%20Revision/Board%20Draft%20Budget%2016-18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lltruck.sharepoint.com/ed/Shared%20Documents/Budget%20workings/Budgets/Ms%20Revision/Ms%20Revision/Board%20Draft%20Budget%2016-18%20Fina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ensitivity Analysis"/>
      <sheetName val="NPO Budget Increase 2015-18"/>
      <sheetName val="I - Income"/>
      <sheetName val="City of Culture"/>
      <sheetName val="Produced and Presented work Oct"/>
      <sheetName val="Produced and Presented work"/>
      <sheetName val="P - Prod and Artistic Overheads"/>
      <sheetName val="B  Building and Premises"/>
      <sheetName val="M - Marketing"/>
      <sheetName val="A - Admin overheads"/>
      <sheetName val="CL - Creative Learning "/>
      <sheetName val="Staffing 15-18"/>
    </sheetNames>
    <sheetDataSet>
      <sheetData sheetId="0"/>
      <sheetData sheetId="1">
        <row r="12">
          <cell r="K12">
            <v>801949.25</v>
          </cell>
        </row>
        <row r="18">
          <cell r="E18">
            <v>235731</v>
          </cell>
          <cell r="G18">
            <v>270966</v>
          </cell>
        </row>
        <row r="19">
          <cell r="E19">
            <v>12711</v>
          </cell>
          <cell r="G19">
            <v>19386</v>
          </cell>
        </row>
        <row r="20">
          <cell r="E20">
            <v>32580</v>
          </cell>
          <cell r="G20">
            <v>28560</v>
          </cell>
        </row>
        <row r="41">
          <cell r="E41">
            <v>181086</v>
          </cell>
          <cell r="G41">
            <v>213591</v>
          </cell>
        </row>
        <row r="42">
          <cell r="E42">
            <v>10120</v>
          </cell>
          <cell r="G42">
            <v>14941</v>
          </cell>
        </row>
        <row r="43">
          <cell r="E43">
            <v>24920</v>
          </cell>
          <cell r="G43">
            <v>22745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6">
          <cell r="G46">
            <v>17430.150000000001</v>
          </cell>
        </row>
      </sheetData>
      <sheetData sheetId="9">
        <row r="18">
          <cell r="F18">
            <v>18810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ensitivity Analysis"/>
      <sheetName val="NPO Budget Increase 2015-18"/>
      <sheetName val="I - Income"/>
      <sheetName val="City of Culture"/>
      <sheetName val="Produced and Presented work Oct"/>
      <sheetName val="Produced and Presented work"/>
      <sheetName val="P - Prod and Artistic Overheads"/>
      <sheetName val="B  Building and Premises"/>
      <sheetName val="M - Marketing"/>
      <sheetName val="A - Admin overheads"/>
      <sheetName val="CL - Creative Learning "/>
      <sheetName val="Staffing 15-18 Dec 15"/>
      <sheetName val="Staffing 15-18  old"/>
    </sheetNames>
    <sheetDataSet>
      <sheetData sheetId="0"/>
      <sheetData sheetId="1"/>
      <sheetData sheetId="2">
        <row r="7">
          <cell r="E7">
            <v>790680</v>
          </cell>
        </row>
        <row r="27">
          <cell r="E27">
            <v>18250</v>
          </cell>
          <cell r="F27">
            <v>21000</v>
          </cell>
        </row>
        <row r="28">
          <cell r="E28">
            <v>-4400</v>
          </cell>
          <cell r="F28">
            <v>-5500</v>
          </cell>
        </row>
        <row r="59">
          <cell r="E59">
            <v>19800</v>
          </cell>
          <cell r="F59">
            <v>15400</v>
          </cell>
        </row>
      </sheetData>
      <sheetData sheetId="3">
        <row r="4">
          <cell r="B4">
            <v>78983.19</v>
          </cell>
        </row>
      </sheetData>
      <sheetData sheetId="4">
        <row r="4">
          <cell r="C4">
            <v>311132.25</v>
          </cell>
        </row>
      </sheetData>
      <sheetData sheetId="5"/>
      <sheetData sheetId="6">
        <row r="14">
          <cell r="E14">
            <v>14971.05</v>
          </cell>
        </row>
      </sheetData>
      <sheetData sheetId="7">
        <row r="35">
          <cell r="D35">
            <v>280136.32999999996</v>
          </cell>
        </row>
      </sheetData>
      <sheetData sheetId="8">
        <row r="23">
          <cell r="E23">
            <v>0</v>
          </cell>
        </row>
      </sheetData>
      <sheetData sheetId="9">
        <row r="44">
          <cell r="E44">
            <v>130704.97288197211</v>
          </cell>
        </row>
      </sheetData>
      <sheetData sheetId="10">
        <row r="22">
          <cell r="E22">
            <v>55350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E19" sqref="E19"/>
    </sheetView>
  </sheetViews>
  <sheetFormatPr defaultColWidth="8.85546875" defaultRowHeight="15" x14ac:dyDescent="0.25"/>
  <cols>
    <col min="2" max="2" width="44.7109375" bestFit="1" customWidth="1"/>
    <col min="5" max="5" width="32.42578125" bestFit="1" customWidth="1"/>
    <col min="6" max="6" width="26.85546875" bestFit="1" customWidth="1"/>
    <col min="7" max="7" width="23.7109375" customWidth="1"/>
    <col min="8" max="8" width="12.42578125" bestFit="1" customWidth="1"/>
  </cols>
  <sheetData>
    <row r="1" spans="1:9" x14ac:dyDescent="0.25">
      <c r="A1" s="7"/>
      <c r="B1" s="8" t="s">
        <v>8</v>
      </c>
      <c r="C1" s="17"/>
      <c r="D1" s="7"/>
      <c r="E1" s="7"/>
      <c r="F1" s="7"/>
      <c r="G1" s="7"/>
    </row>
    <row r="2" spans="1:9" x14ac:dyDescent="0.25">
      <c r="A2" s="7"/>
      <c r="B2" s="7"/>
      <c r="C2" s="7"/>
      <c r="D2" s="7"/>
      <c r="E2" s="7"/>
      <c r="F2" s="7"/>
      <c r="G2" s="7"/>
    </row>
    <row r="3" spans="1:9" x14ac:dyDescent="0.25">
      <c r="A3" s="7"/>
      <c r="B3" s="9" t="s">
        <v>0</v>
      </c>
      <c r="C3" s="7"/>
      <c r="D3" s="7"/>
      <c r="E3" s="10"/>
      <c r="F3" s="23" t="s">
        <v>0</v>
      </c>
      <c r="G3" s="23" t="s">
        <v>11</v>
      </c>
      <c r="H3" s="24" t="s">
        <v>7</v>
      </c>
      <c r="I3" s="24" t="s">
        <v>11</v>
      </c>
    </row>
    <row r="4" spans="1:9" x14ac:dyDescent="0.25">
      <c r="A4" s="10"/>
      <c r="B4" s="9" t="s">
        <v>1</v>
      </c>
      <c r="C4" s="7"/>
      <c r="D4" s="7"/>
      <c r="E4" s="11" t="s">
        <v>9</v>
      </c>
      <c r="F4" s="12">
        <v>9926</v>
      </c>
      <c r="G4" s="13">
        <v>0.31</v>
      </c>
      <c r="H4" s="2">
        <v>100815.5</v>
      </c>
      <c r="I4" s="3">
        <v>0.31</v>
      </c>
    </row>
    <row r="5" spans="1:9" x14ac:dyDescent="0.25">
      <c r="A5" s="10" t="s">
        <v>2</v>
      </c>
      <c r="B5" s="12">
        <v>13069</v>
      </c>
      <c r="C5" s="7"/>
      <c r="D5" s="7"/>
      <c r="E5" s="11" t="s">
        <v>10</v>
      </c>
      <c r="F5" s="12">
        <v>3475</v>
      </c>
      <c r="G5" s="13">
        <v>0.32</v>
      </c>
      <c r="H5" s="2">
        <v>36850.1</v>
      </c>
      <c r="I5" s="3">
        <v>0.28000000000000003</v>
      </c>
    </row>
    <row r="6" spans="1:9" x14ac:dyDescent="0.25">
      <c r="A6" s="10" t="s">
        <v>3</v>
      </c>
      <c r="B6" s="12">
        <v>14136</v>
      </c>
      <c r="C6" s="7"/>
      <c r="D6" s="7"/>
      <c r="E6" s="11" t="s">
        <v>12</v>
      </c>
      <c r="F6" s="33">
        <v>1959</v>
      </c>
      <c r="G6" s="34">
        <v>0.35</v>
      </c>
      <c r="H6" s="35">
        <v>24220</v>
      </c>
      <c r="I6" s="36">
        <v>0.31</v>
      </c>
    </row>
    <row r="7" spans="1:9" x14ac:dyDescent="0.25">
      <c r="A7" s="10" t="s">
        <v>4</v>
      </c>
      <c r="B7" s="12">
        <v>22681</v>
      </c>
      <c r="C7" s="7"/>
      <c r="D7" s="7"/>
      <c r="E7" s="7"/>
      <c r="F7" s="14">
        <f>SUM(F4:F6)</f>
        <v>15360</v>
      </c>
      <c r="G7" s="14"/>
      <c r="H7" s="1">
        <f>SUM(H4:H6)</f>
        <v>161885.6</v>
      </c>
    </row>
    <row r="8" spans="1:9" x14ac:dyDescent="0.25">
      <c r="A8" s="10" t="s">
        <v>5</v>
      </c>
      <c r="B8" s="12">
        <v>29032</v>
      </c>
      <c r="C8" s="7"/>
      <c r="D8" s="7"/>
      <c r="E8" s="7"/>
      <c r="F8" s="7"/>
      <c r="G8" s="7"/>
    </row>
    <row r="9" spans="1:9" x14ac:dyDescent="0.25">
      <c r="A9" s="10" t="s">
        <v>6</v>
      </c>
      <c r="B9" s="12">
        <v>32909</v>
      </c>
      <c r="C9" s="7"/>
      <c r="D9" s="7"/>
      <c r="E9" s="7"/>
      <c r="F9" s="7"/>
      <c r="G9" s="7"/>
    </row>
    <row r="10" spans="1:9" x14ac:dyDescent="0.25">
      <c r="A10" s="11"/>
      <c r="B10" s="7"/>
      <c r="C10" s="7"/>
      <c r="D10" s="7"/>
      <c r="E10" s="7"/>
      <c r="F10" s="7"/>
      <c r="G10" s="7"/>
    </row>
    <row r="11" spans="1:9" x14ac:dyDescent="0.25">
      <c r="A11" s="11"/>
      <c r="B11" s="7"/>
      <c r="C11" s="7"/>
      <c r="D11" s="7"/>
      <c r="E11" s="7"/>
      <c r="F11" s="7"/>
      <c r="G11" s="7"/>
    </row>
    <row r="12" spans="1:9" x14ac:dyDescent="0.25">
      <c r="A12" s="11"/>
      <c r="B12" s="7"/>
      <c r="C12" s="7"/>
      <c r="D12" s="7"/>
      <c r="E12" s="7"/>
      <c r="F12" s="7"/>
      <c r="G12" s="7"/>
    </row>
    <row r="13" spans="1:9" x14ac:dyDescent="0.25">
      <c r="A13" s="11"/>
      <c r="B13" s="7"/>
      <c r="C13" s="7"/>
      <c r="D13" s="7"/>
      <c r="E13" s="7"/>
      <c r="F13" s="7"/>
      <c r="G13" s="7"/>
    </row>
    <row r="14" spans="1:9" x14ac:dyDescent="0.25">
      <c r="A14" s="11"/>
      <c r="B14" s="7"/>
      <c r="C14" s="7"/>
      <c r="D14" s="7"/>
      <c r="E14" s="7"/>
      <c r="F14" s="7"/>
      <c r="G14" s="7"/>
    </row>
    <row r="15" spans="1:9" x14ac:dyDescent="0.25">
      <c r="A15" s="9"/>
      <c r="B15" s="9" t="s">
        <v>7</v>
      </c>
      <c r="C15" s="7"/>
      <c r="D15" s="7"/>
      <c r="E15" s="7"/>
      <c r="F15" s="7"/>
      <c r="G15" s="7"/>
    </row>
    <row r="16" spans="1:9" x14ac:dyDescent="0.25">
      <c r="A16" s="10"/>
      <c r="B16" s="15" t="s">
        <v>1</v>
      </c>
      <c r="C16" s="7"/>
      <c r="D16" s="7"/>
      <c r="E16" s="7"/>
      <c r="F16" s="7"/>
      <c r="G16" s="7"/>
    </row>
    <row r="17" spans="1:7" x14ac:dyDescent="0.25">
      <c r="A17" s="10" t="s">
        <v>2</v>
      </c>
      <c r="B17" s="16">
        <v>140993</v>
      </c>
      <c r="C17" s="7"/>
      <c r="D17" s="7"/>
      <c r="E17" s="7"/>
      <c r="F17" s="7"/>
      <c r="G17" s="7"/>
    </row>
    <row r="18" spans="1:7" x14ac:dyDescent="0.25">
      <c r="A18" s="10" t="s">
        <v>3</v>
      </c>
      <c r="B18" s="16">
        <v>152397</v>
      </c>
      <c r="C18" s="7"/>
      <c r="D18" s="7"/>
      <c r="E18" s="7"/>
      <c r="F18" s="7"/>
      <c r="G18" s="7"/>
    </row>
    <row r="19" spans="1:7" x14ac:dyDescent="0.25">
      <c r="A19" s="10" t="s">
        <v>4</v>
      </c>
      <c r="B19" s="16">
        <v>237305</v>
      </c>
      <c r="C19" s="7"/>
      <c r="D19" s="7"/>
      <c r="E19" s="7"/>
      <c r="F19" s="7"/>
      <c r="G19" s="7"/>
    </row>
    <row r="20" spans="1:7" x14ac:dyDescent="0.25">
      <c r="A20" s="10" t="s">
        <v>5</v>
      </c>
      <c r="B20" s="16">
        <v>390115</v>
      </c>
      <c r="C20" s="7"/>
      <c r="D20" s="7"/>
      <c r="E20" s="7"/>
      <c r="F20" s="7"/>
      <c r="G20" s="7"/>
    </row>
    <row r="21" spans="1:7" x14ac:dyDescent="0.25">
      <c r="A21" s="10" t="s">
        <v>6</v>
      </c>
      <c r="B21" s="16">
        <v>465502</v>
      </c>
      <c r="C21" s="7"/>
      <c r="D21" s="7"/>
      <c r="E21" s="7"/>
      <c r="F21" s="7"/>
      <c r="G21" s="7"/>
    </row>
    <row r="22" spans="1:7" x14ac:dyDescent="0.25">
      <c r="A22" s="7"/>
      <c r="B22" s="7"/>
      <c r="C22" s="7"/>
      <c r="D22" s="7"/>
      <c r="E22" s="7"/>
      <c r="F22" s="7"/>
      <c r="G22" s="7"/>
    </row>
    <row r="23" spans="1:7" x14ac:dyDescent="0.25">
      <c r="A23" s="7"/>
      <c r="B23" s="7"/>
      <c r="C23" s="7"/>
      <c r="D23" s="7"/>
      <c r="E23" s="7"/>
      <c r="F23" s="7"/>
      <c r="G23" s="7"/>
    </row>
    <row r="24" spans="1:7" x14ac:dyDescent="0.25">
      <c r="A24" s="7"/>
      <c r="B24" s="7"/>
      <c r="C24" s="7"/>
      <c r="D24" s="7"/>
      <c r="E24" s="7"/>
      <c r="F24" s="7"/>
      <c r="G24" s="7"/>
    </row>
    <row r="25" spans="1:7" x14ac:dyDescent="0.25">
      <c r="A25" s="7"/>
      <c r="B25" s="7"/>
      <c r="C25" s="7"/>
      <c r="D25" s="7"/>
      <c r="E25" s="7"/>
      <c r="F25" s="7"/>
      <c r="G25" s="7"/>
    </row>
    <row r="26" spans="1:7" x14ac:dyDescent="0.25">
      <c r="A26" s="7"/>
      <c r="B26" s="7"/>
      <c r="C26" s="7"/>
      <c r="D26" s="7"/>
      <c r="E26" s="7"/>
      <c r="F26" s="7"/>
      <c r="G26" s="7"/>
    </row>
    <row r="27" spans="1:7" x14ac:dyDescent="0.25">
      <c r="A27" s="7"/>
      <c r="B27" s="7"/>
      <c r="C27" s="7"/>
      <c r="D27" s="7"/>
      <c r="E27" s="7"/>
      <c r="F27" s="7"/>
      <c r="G27" s="7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28" sqref="A28"/>
    </sheetView>
  </sheetViews>
  <sheetFormatPr defaultColWidth="8.85546875" defaultRowHeight="15" x14ac:dyDescent="0.25"/>
  <cols>
    <col min="1" max="1" width="59.42578125" bestFit="1" customWidth="1"/>
    <col min="2" max="2" width="13.42578125" bestFit="1" customWidth="1"/>
    <col min="3" max="5" width="14" bestFit="1" customWidth="1"/>
  </cols>
  <sheetData>
    <row r="1" spans="1:7" x14ac:dyDescent="0.25">
      <c r="A1" s="9" t="s">
        <v>13</v>
      </c>
      <c r="B1" s="9" t="s">
        <v>18</v>
      </c>
      <c r="C1" s="7"/>
      <c r="D1" s="7"/>
      <c r="E1" s="7"/>
      <c r="F1" s="7"/>
      <c r="G1" s="7"/>
    </row>
    <row r="2" spans="1:7" x14ac:dyDescent="0.25">
      <c r="A2" s="7"/>
      <c r="B2" s="7"/>
      <c r="C2" s="7" t="s">
        <v>14</v>
      </c>
      <c r="D2" s="7" t="s">
        <v>15</v>
      </c>
      <c r="E2" s="7" t="s">
        <v>16</v>
      </c>
      <c r="F2" s="7"/>
      <c r="G2" s="7"/>
    </row>
    <row r="3" spans="1:7" x14ac:dyDescent="0.25">
      <c r="A3" s="7" t="s">
        <v>20</v>
      </c>
      <c r="B3" s="7"/>
      <c r="C3" s="16">
        <f>SUM(110544-C4)</f>
        <v>78544</v>
      </c>
      <c r="D3" s="16">
        <f>SUM(111585-D4)</f>
        <v>79585</v>
      </c>
      <c r="E3" s="16">
        <f>SUM(115932-E4)</f>
        <v>83932</v>
      </c>
      <c r="F3" s="7"/>
      <c r="G3" s="7"/>
    </row>
    <row r="4" spans="1:7" x14ac:dyDescent="0.25">
      <c r="A4" s="7" t="s">
        <v>17</v>
      </c>
      <c r="B4" s="7">
        <v>4</v>
      </c>
      <c r="C4" s="16">
        <f>SUM(8000*B4)</f>
        <v>32000</v>
      </c>
      <c r="D4" s="16">
        <f t="shared" ref="D4:E4" si="0">SUM(8000*4)</f>
        <v>32000</v>
      </c>
      <c r="E4" s="16">
        <f t="shared" si="0"/>
        <v>32000</v>
      </c>
      <c r="F4" s="7"/>
      <c r="G4" s="7"/>
    </row>
    <row r="5" spans="1:7" x14ac:dyDescent="0.25">
      <c r="A5" s="7"/>
      <c r="B5" s="7"/>
      <c r="C5" s="7"/>
      <c r="D5" s="7"/>
      <c r="E5" s="7"/>
      <c r="F5" s="7"/>
      <c r="G5" s="7"/>
    </row>
    <row r="6" spans="1:7" x14ac:dyDescent="0.25">
      <c r="A6" s="9" t="s">
        <v>19</v>
      </c>
      <c r="B6" s="9"/>
      <c r="C6" s="18">
        <f>SUM(C3:C4)</f>
        <v>110544</v>
      </c>
      <c r="D6" s="18">
        <f t="shared" ref="D6:E6" si="1">SUM(D3:D4)</f>
        <v>111585</v>
      </c>
      <c r="E6" s="18">
        <f t="shared" si="1"/>
        <v>115932</v>
      </c>
      <c r="F6" s="7"/>
      <c r="G6" s="7"/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7" t="s">
        <v>21</v>
      </c>
      <c r="B8" s="7">
        <v>4</v>
      </c>
      <c r="C8" s="16"/>
      <c r="D8" s="16">
        <v>8000</v>
      </c>
      <c r="E8" s="16">
        <f>SUM(8000*2+6000)</f>
        <v>22000</v>
      </c>
      <c r="F8" s="16"/>
      <c r="G8" s="7"/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9" t="s">
        <v>22</v>
      </c>
      <c r="B10" s="9"/>
      <c r="C10" s="18">
        <f>SUM(C6:C8)</f>
        <v>110544</v>
      </c>
      <c r="D10" s="18">
        <f>SUM(D6:D8)</f>
        <v>119585</v>
      </c>
      <c r="E10" s="18">
        <f>SUM(E6:E8)</f>
        <v>137932</v>
      </c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2" spans="1:7" x14ac:dyDescent="0.25">
      <c r="A12" s="7"/>
      <c r="B12" s="7"/>
      <c r="C12" s="7"/>
      <c r="D12" s="7"/>
      <c r="E12" s="7"/>
      <c r="F12" s="7"/>
      <c r="G12" s="7"/>
    </row>
    <row r="13" spans="1:7" x14ac:dyDescent="0.25">
      <c r="A13" s="7"/>
      <c r="B13" s="7"/>
      <c r="C13" s="7"/>
      <c r="D13" s="7"/>
      <c r="E13" s="7"/>
      <c r="F13" s="7"/>
      <c r="G13" s="7"/>
    </row>
    <row r="14" spans="1:7" x14ac:dyDescent="0.25">
      <c r="A14" s="7"/>
      <c r="B14" s="7"/>
      <c r="C14" s="7"/>
      <c r="D14" s="7"/>
      <c r="E14" s="7"/>
      <c r="F14" s="7"/>
      <c r="G14" s="7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workbookViewId="0">
      <selection activeCell="D30" sqref="D30"/>
    </sheetView>
  </sheetViews>
  <sheetFormatPr defaultColWidth="8.85546875" defaultRowHeight="15" x14ac:dyDescent="0.25"/>
  <cols>
    <col min="1" max="1" width="41.5703125" customWidth="1"/>
    <col min="2" max="2" width="14" bestFit="1" customWidth="1"/>
    <col min="3" max="3" width="12.42578125" bestFit="1" customWidth="1"/>
    <col min="4" max="4" width="15.140625" customWidth="1"/>
    <col min="5" max="5" width="15.28515625" bestFit="1" customWidth="1"/>
    <col min="6" max="6" width="4" hidden="1" customWidth="1"/>
    <col min="7" max="7" width="23.28515625" style="43" customWidth="1"/>
    <col min="8" max="8" width="12.42578125" bestFit="1" customWidth="1"/>
    <col min="9" max="9" width="15.28515625" bestFit="1" customWidth="1"/>
    <col min="10" max="10" width="13.7109375" customWidth="1"/>
    <col min="11" max="11" width="24.42578125" hidden="1" customWidth="1"/>
    <col min="12" max="12" width="22.7109375" customWidth="1"/>
    <col min="13" max="13" width="31.140625" customWidth="1"/>
    <col min="20" max="21" width="12.42578125" bestFit="1" customWidth="1"/>
  </cols>
  <sheetData>
    <row r="1" spans="1:26" x14ac:dyDescent="0.25">
      <c r="A1" s="7" t="s">
        <v>38</v>
      </c>
      <c r="B1" s="38"/>
      <c r="C1" s="38"/>
      <c r="D1" s="38"/>
      <c r="E1" s="50"/>
      <c r="F1" s="50"/>
      <c r="G1" s="50"/>
      <c r="H1" s="50"/>
      <c r="I1" s="17"/>
      <c r="J1" s="17"/>
      <c r="K1" s="17"/>
      <c r="L1" s="17"/>
      <c r="M1" s="7"/>
      <c r="N1" s="7"/>
    </row>
    <row r="2" spans="1:26" s="49" customFormat="1" ht="60" x14ac:dyDescent="0.25">
      <c r="A2" s="44"/>
      <c r="B2" s="45" t="s">
        <v>39</v>
      </c>
      <c r="C2" s="63" t="s">
        <v>40</v>
      </c>
      <c r="D2" s="63" t="s">
        <v>43</v>
      </c>
      <c r="E2" s="55" t="s">
        <v>35</v>
      </c>
      <c r="F2" s="55"/>
      <c r="G2" s="55" t="s">
        <v>44</v>
      </c>
      <c r="H2" s="55" t="s">
        <v>40</v>
      </c>
      <c r="I2" s="46" t="s">
        <v>35</v>
      </c>
      <c r="J2" s="46" t="s">
        <v>41</v>
      </c>
      <c r="K2" s="46"/>
      <c r="L2" s="46" t="s">
        <v>44</v>
      </c>
      <c r="M2" s="47"/>
      <c r="N2" s="48"/>
    </row>
    <row r="3" spans="1:26" x14ac:dyDescent="0.25">
      <c r="A3" s="19"/>
      <c r="B3" s="29" t="s">
        <v>14</v>
      </c>
      <c r="C3" s="39"/>
      <c r="D3" s="39"/>
      <c r="E3" s="56" t="s">
        <v>15</v>
      </c>
      <c r="F3" s="56"/>
      <c r="G3" s="56"/>
      <c r="H3" s="56"/>
      <c r="I3" s="25" t="s">
        <v>16</v>
      </c>
      <c r="J3" s="26"/>
      <c r="K3" s="26"/>
      <c r="L3" s="26"/>
      <c r="M3" s="7"/>
      <c r="N3" s="7"/>
    </row>
    <row r="4" spans="1:26" x14ac:dyDescent="0.25">
      <c r="A4" s="19"/>
      <c r="B4" s="30"/>
      <c r="C4" s="40"/>
      <c r="D4" s="40"/>
      <c r="E4" s="57"/>
      <c r="F4" s="57"/>
      <c r="G4" s="57"/>
      <c r="H4" s="57"/>
      <c r="I4" s="26"/>
      <c r="J4" s="26"/>
      <c r="K4" s="26"/>
      <c r="L4" s="26"/>
      <c r="M4" s="7"/>
      <c r="N4" s="7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19" t="s">
        <v>36</v>
      </c>
      <c r="B5" s="31">
        <v>301003</v>
      </c>
      <c r="C5" s="64"/>
      <c r="D5" s="64"/>
      <c r="E5" s="58">
        <f>+'[1]NPO Budget Increase 2015-18'!$E$18</f>
        <v>235731</v>
      </c>
      <c r="F5" s="58"/>
      <c r="G5" s="58"/>
      <c r="H5" s="59"/>
      <c r="I5" s="27">
        <f>+'[1]NPO Budget Increase 2015-18'!$G$18</f>
        <v>270966</v>
      </c>
      <c r="J5" s="52"/>
      <c r="K5" s="52"/>
      <c r="L5" s="52"/>
      <c r="N5" s="7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9" t="s">
        <v>37</v>
      </c>
      <c r="B6" s="31">
        <v>48190</v>
      </c>
      <c r="C6" s="64"/>
      <c r="D6" s="64"/>
      <c r="E6" s="58">
        <f>+'[1]NPO Budget Increase 2015-18'!$E$19</f>
        <v>12711</v>
      </c>
      <c r="F6" s="58"/>
      <c r="G6" s="58"/>
      <c r="H6" s="59"/>
      <c r="I6" s="27">
        <f>+'[1]NPO Budget Increase 2015-18'!$G$19</f>
        <v>19386</v>
      </c>
      <c r="J6" s="52"/>
      <c r="K6" s="52"/>
      <c r="L6" s="52"/>
      <c r="M6" s="7"/>
      <c r="N6" s="7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19" t="s">
        <v>26</v>
      </c>
      <c r="B7" s="31">
        <v>19711</v>
      </c>
      <c r="C7" s="64"/>
      <c r="D7" s="64"/>
      <c r="E7" s="58">
        <f>+'[1]NPO Budget Increase 2015-18'!$E$20</f>
        <v>32580</v>
      </c>
      <c r="F7" s="58"/>
      <c r="G7" s="58"/>
      <c r="H7" s="59"/>
      <c r="I7" s="27">
        <f>+'[1]NPO Budget Increase 2015-18'!$G$20</f>
        <v>28560</v>
      </c>
      <c r="J7" s="52"/>
      <c r="K7" s="52"/>
      <c r="L7" s="52"/>
      <c r="M7" s="7"/>
      <c r="N7" s="7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19" t="s">
        <v>27</v>
      </c>
      <c r="B8" s="31">
        <v>27600</v>
      </c>
      <c r="C8" s="64"/>
      <c r="D8" s="64"/>
      <c r="E8" s="58">
        <f>+'[2]I - Income'!$E$59</f>
        <v>19800</v>
      </c>
      <c r="F8" s="58"/>
      <c r="G8" s="58"/>
      <c r="H8" s="59"/>
      <c r="I8" s="27">
        <f>+'[2]I - Income'!$F$59</f>
        <v>15400</v>
      </c>
      <c r="J8" s="52"/>
      <c r="K8" s="52"/>
      <c r="L8" s="52"/>
      <c r="M8" s="7"/>
      <c r="N8" s="7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19" t="s">
        <v>34</v>
      </c>
      <c r="B9" s="31">
        <v>16987</v>
      </c>
      <c r="C9" s="40"/>
      <c r="D9" s="40"/>
      <c r="E9" s="58">
        <f>+'[2]I - Income'!$E$27</f>
        <v>18250</v>
      </c>
      <c r="F9" s="58"/>
      <c r="G9" s="58"/>
      <c r="H9" s="60"/>
      <c r="I9" s="27">
        <f>+'[2]I - Income'!$F$27</f>
        <v>21000</v>
      </c>
      <c r="J9" s="26"/>
      <c r="K9" s="26"/>
      <c r="L9" s="26"/>
      <c r="M9" s="7"/>
      <c r="N9" s="7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19"/>
      <c r="B10" s="30"/>
      <c r="C10" s="40"/>
      <c r="D10" s="40"/>
      <c r="E10" s="58"/>
      <c r="F10" s="58"/>
      <c r="G10" s="58"/>
      <c r="H10" s="58"/>
      <c r="I10" s="27"/>
      <c r="J10" s="26"/>
      <c r="K10" s="26"/>
      <c r="L10" s="26"/>
      <c r="M10" s="7"/>
      <c r="N10" s="7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21" t="s">
        <v>28</v>
      </c>
      <c r="B11" s="31">
        <v>218716</v>
      </c>
      <c r="C11" s="40"/>
      <c r="D11" s="40"/>
      <c r="E11" s="58">
        <f>+'[1]NPO Budget Increase 2015-18'!$E$41</f>
        <v>181086</v>
      </c>
      <c r="F11" s="58"/>
      <c r="G11" s="58"/>
      <c r="H11" s="58"/>
      <c r="I11" s="27">
        <f>+'[1]NPO Budget Increase 2015-18'!$G$41</f>
        <v>213591</v>
      </c>
      <c r="J11" s="26"/>
      <c r="K11" s="26"/>
      <c r="L11" s="26"/>
      <c r="M11" s="7"/>
      <c r="N11" s="7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21" t="s">
        <v>29</v>
      </c>
      <c r="B12" s="31">
        <v>41569</v>
      </c>
      <c r="C12" s="40"/>
      <c r="D12" s="40"/>
      <c r="E12" s="58">
        <f>+'[1]NPO Budget Increase 2015-18'!$E$42</f>
        <v>10120</v>
      </c>
      <c r="F12" s="58"/>
      <c r="G12" s="58"/>
      <c r="H12" s="58"/>
      <c r="I12" s="27">
        <f>+'[1]NPO Budget Increase 2015-18'!$G$42</f>
        <v>14941</v>
      </c>
      <c r="J12" s="26"/>
      <c r="K12" s="26"/>
      <c r="L12" s="26"/>
      <c r="M12" s="7"/>
      <c r="N12" s="7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21" t="s">
        <v>30</v>
      </c>
      <c r="B13" s="31">
        <v>11835</v>
      </c>
      <c r="C13" s="40"/>
      <c r="D13" s="40"/>
      <c r="E13" s="58">
        <f>+'[1]NPO Budget Increase 2015-18'!$E$43</f>
        <v>24920</v>
      </c>
      <c r="F13" s="58"/>
      <c r="G13" s="58"/>
      <c r="H13" s="58"/>
      <c r="I13" s="27">
        <f>+'[1]NPO Budget Increase 2015-18'!$G$43</f>
        <v>22745</v>
      </c>
      <c r="J13" s="26"/>
      <c r="K13" s="26"/>
      <c r="L13" s="26"/>
      <c r="M13" s="7"/>
      <c r="N13" s="7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21" t="s">
        <v>31</v>
      </c>
      <c r="B14" s="31">
        <v>0</v>
      </c>
      <c r="C14" s="40"/>
      <c r="D14" s="40"/>
      <c r="E14" s="58">
        <v>0</v>
      </c>
      <c r="F14" s="58"/>
      <c r="G14" s="58"/>
      <c r="H14" s="58"/>
      <c r="I14" s="27">
        <v>0</v>
      </c>
      <c r="J14" s="26"/>
      <c r="K14" s="26"/>
      <c r="L14" s="26"/>
      <c r="M14" s="7"/>
      <c r="N14" s="7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19" t="s">
        <v>34</v>
      </c>
      <c r="B15" s="31">
        <v>2926</v>
      </c>
      <c r="C15" s="40"/>
      <c r="D15" s="40"/>
      <c r="E15" s="58">
        <f>-'[2]I - Income'!$E$28</f>
        <v>4400</v>
      </c>
      <c r="F15" s="58"/>
      <c r="G15" s="58"/>
      <c r="H15" s="58"/>
      <c r="I15" s="27">
        <f>-'[2]I - Income'!$F$28</f>
        <v>5500</v>
      </c>
      <c r="J15" s="26"/>
      <c r="K15" s="26"/>
      <c r="L15" s="26"/>
      <c r="M15" s="7"/>
      <c r="N15" s="7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19"/>
      <c r="B16" s="30"/>
      <c r="C16" s="40"/>
      <c r="D16" s="40"/>
      <c r="E16" s="58"/>
      <c r="F16" s="58"/>
      <c r="G16" s="58"/>
      <c r="H16" s="58"/>
      <c r="I16" s="27"/>
      <c r="J16" s="26"/>
      <c r="K16" s="26"/>
      <c r="L16" s="26"/>
      <c r="M16" s="7"/>
      <c r="N16" s="7"/>
      <c r="P16" s="5"/>
      <c r="Q16" s="4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22" t="s">
        <v>23</v>
      </c>
      <c r="B17" s="32">
        <f>SUM(B5-B11)</f>
        <v>82287</v>
      </c>
      <c r="C17" s="40">
        <v>67</v>
      </c>
      <c r="D17" s="65">
        <f>SUM(B17/C17)</f>
        <v>1228.1641791044776</v>
      </c>
      <c r="E17" s="51">
        <f t="shared" ref="E17:E21" si="0">SUM(E5-E11)</f>
        <v>54645</v>
      </c>
      <c r="F17" s="61">
        <f>SUM(H17-C17)</f>
        <v>-16</v>
      </c>
      <c r="G17" s="51">
        <f>SUM(F17*D17)</f>
        <v>-19650.626865671642</v>
      </c>
      <c r="H17" s="60">
        <v>51</v>
      </c>
      <c r="I17" s="28">
        <f>SUM(I5-I11)</f>
        <v>57375</v>
      </c>
      <c r="J17" s="26">
        <v>24</v>
      </c>
      <c r="K17" s="53">
        <f>SUM(J17-C17)</f>
        <v>-43</v>
      </c>
      <c r="L17" s="54">
        <f>SUM(D17*K17)</f>
        <v>-52811.059701492537</v>
      </c>
      <c r="M17" s="7"/>
      <c r="N17" s="7"/>
      <c r="P17" s="5"/>
      <c r="Q17" s="4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22" t="s">
        <v>24</v>
      </c>
      <c r="B18" s="32">
        <f t="shared" ref="B18:B21" si="1">SUM(B6-B12)</f>
        <v>6621</v>
      </c>
      <c r="C18" s="40">
        <v>67</v>
      </c>
      <c r="D18" s="65">
        <f>SUM(B18/C18)</f>
        <v>98.820895522388057</v>
      </c>
      <c r="E18" s="51">
        <f t="shared" si="0"/>
        <v>2591</v>
      </c>
      <c r="F18" s="61">
        <f>SUM(H18-C18)</f>
        <v>-5</v>
      </c>
      <c r="G18" s="51">
        <f>SUM(F18*D18)</f>
        <v>-494.1044776119403</v>
      </c>
      <c r="H18" s="60">
        <v>62</v>
      </c>
      <c r="I18" s="28">
        <f>SUM(I6-I12)</f>
        <v>4445</v>
      </c>
      <c r="J18" s="26">
        <v>40</v>
      </c>
      <c r="K18" s="53">
        <f>SUM(J18-C18)</f>
        <v>-27</v>
      </c>
      <c r="L18" s="54">
        <f>SUM(D18*K18)</f>
        <v>-2668.1641791044776</v>
      </c>
      <c r="M18" s="7"/>
      <c r="N18" s="7"/>
      <c r="P18" s="5"/>
      <c r="Q18" s="4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22" t="s">
        <v>25</v>
      </c>
      <c r="B19" s="32">
        <f t="shared" si="1"/>
        <v>7876</v>
      </c>
      <c r="C19" s="40">
        <v>35</v>
      </c>
      <c r="D19" s="65">
        <f>SUM(B19/C19)</f>
        <v>225.02857142857144</v>
      </c>
      <c r="E19" s="51">
        <f t="shared" si="0"/>
        <v>7660</v>
      </c>
      <c r="F19" s="61">
        <f>SUM(H19-C19)</f>
        <v>10</v>
      </c>
      <c r="G19" s="51">
        <f>SUM(F19*D19)</f>
        <v>2250.2857142857142</v>
      </c>
      <c r="H19" s="60">
        <v>45</v>
      </c>
      <c r="I19" s="28">
        <f>SUM(I7-I13)</f>
        <v>5815</v>
      </c>
      <c r="J19" s="26">
        <v>35</v>
      </c>
      <c r="K19" s="53">
        <f>SUM(J19-C19)</f>
        <v>0</v>
      </c>
      <c r="L19" s="54">
        <f>SUM(D19*K19)</f>
        <v>0</v>
      </c>
      <c r="M19" s="7"/>
      <c r="N19" s="7"/>
      <c r="P19" s="5"/>
      <c r="Q19" s="5"/>
      <c r="R19" s="5"/>
      <c r="S19" s="5"/>
      <c r="T19" s="6"/>
      <c r="U19" s="6"/>
      <c r="V19" s="5"/>
      <c r="W19" s="5"/>
      <c r="X19" s="5"/>
      <c r="Y19" s="5"/>
      <c r="Z19" s="5"/>
    </row>
    <row r="20" spans="1:26" x14ac:dyDescent="0.25">
      <c r="A20" s="22" t="s">
        <v>32</v>
      </c>
      <c r="B20" s="32">
        <f t="shared" si="1"/>
        <v>27600</v>
      </c>
      <c r="C20" s="40">
        <v>21</v>
      </c>
      <c r="D20" s="65">
        <f>SUM(B20/C20)</f>
        <v>1314.2857142857142</v>
      </c>
      <c r="E20" s="51">
        <f t="shared" si="0"/>
        <v>19800</v>
      </c>
      <c r="F20" s="61">
        <f>SUM(H20-C20)</f>
        <v>9</v>
      </c>
      <c r="G20" s="51">
        <f>SUM(F20*D20)</f>
        <v>11828.571428571428</v>
      </c>
      <c r="H20" s="60">
        <v>30</v>
      </c>
      <c r="I20" s="28">
        <f t="shared" ref="I20" si="2">SUM(I8-I14)</f>
        <v>15400</v>
      </c>
      <c r="J20" s="26">
        <v>15</v>
      </c>
      <c r="K20" s="53">
        <f>SUM(J20-C20)</f>
        <v>-6</v>
      </c>
      <c r="L20" s="54">
        <f>SUM(D20*K20)</f>
        <v>-7885.7142857142853</v>
      </c>
      <c r="M20" s="7"/>
      <c r="N20" s="7"/>
      <c r="P20" s="5"/>
      <c r="Q20" s="5"/>
      <c r="R20" s="5"/>
      <c r="S20" s="5"/>
      <c r="T20" s="6"/>
      <c r="U20" s="6"/>
      <c r="V20" s="5"/>
      <c r="W20" s="5"/>
      <c r="X20" s="5"/>
      <c r="Y20" s="5"/>
      <c r="Z20" s="5"/>
    </row>
    <row r="21" spans="1:26" x14ac:dyDescent="0.25">
      <c r="A21" s="20" t="s">
        <v>34</v>
      </c>
      <c r="B21" s="32">
        <f t="shared" si="1"/>
        <v>14061</v>
      </c>
      <c r="C21" s="40"/>
      <c r="D21" s="40"/>
      <c r="E21" s="51">
        <f t="shared" si="0"/>
        <v>13850</v>
      </c>
      <c r="F21" s="51"/>
      <c r="G21" s="51"/>
      <c r="H21" s="58"/>
      <c r="I21" s="28">
        <f>SUM(I9-I15)</f>
        <v>15500</v>
      </c>
      <c r="J21" s="26"/>
      <c r="K21" s="26"/>
      <c r="L21" s="26"/>
      <c r="M21" s="7"/>
      <c r="N21" s="7"/>
      <c r="P21" s="5"/>
      <c r="Q21" s="4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19"/>
      <c r="B22" s="30"/>
      <c r="C22" s="40"/>
      <c r="D22" s="40"/>
      <c r="E22" s="57"/>
      <c r="F22" s="57"/>
      <c r="G22" s="57"/>
      <c r="H22" s="57"/>
      <c r="I22" s="26"/>
      <c r="J22" s="26"/>
      <c r="K22" s="26"/>
      <c r="L22" s="26"/>
      <c r="M22" s="7"/>
      <c r="N22" s="7"/>
      <c r="P22" s="5"/>
      <c r="Q22" s="4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20" t="s">
        <v>33</v>
      </c>
      <c r="B23" s="32">
        <f>SUM(B17:B21)</f>
        <v>138445</v>
      </c>
      <c r="C23" s="66">
        <f>SUM(C9:C21)</f>
        <v>190</v>
      </c>
      <c r="D23" s="66"/>
      <c r="E23" s="51">
        <f t="shared" ref="E23:L23" si="3">SUM(E17:E21)</f>
        <v>98546</v>
      </c>
      <c r="F23" s="51">
        <f t="shared" ref="F23:G23" si="4">SUM(F17:F21)</f>
        <v>-2</v>
      </c>
      <c r="G23" s="51">
        <f t="shared" si="4"/>
        <v>-6065.8742004264423</v>
      </c>
      <c r="H23" s="62">
        <f>SUM(H9:H21)</f>
        <v>188</v>
      </c>
      <c r="I23" s="28">
        <f t="shared" si="3"/>
        <v>98535</v>
      </c>
      <c r="J23" s="28"/>
      <c r="K23" s="28">
        <f t="shared" si="3"/>
        <v>-76</v>
      </c>
      <c r="L23" s="28">
        <f t="shared" si="3"/>
        <v>-63364.938166311294</v>
      </c>
      <c r="M23" s="7"/>
      <c r="N23" s="7"/>
      <c r="P23" s="5"/>
      <c r="Q23" s="4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19" t="s">
        <v>42</v>
      </c>
      <c r="B24" s="30"/>
      <c r="C24" s="40">
        <v>181</v>
      </c>
      <c r="D24" s="40"/>
      <c r="E24" s="57"/>
      <c r="F24" s="57"/>
      <c r="G24" s="57"/>
      <c r="H24" s="57">
        <v>163</v>
      </c>
      <c r="I24" s="26"/>
      <c r="J24" s="26"/>
      <c r="K24" s="26"/>
      <c r="L24" s="26"/>
      <c r="M24" s="7"/>
      <c r="N24" s="7"/>
      <c r="P24" s="5"/>
      <c r="Q24" s="5"/>
      <c r="R24" s="5"/>
      <c r="S24" s="5"/>
      <c r="T24" s="6"/>
      <c r="U24" s="6"/>
      <c r="V24" s="5"/>
      <c r="W24" s="5"/>
      <c r="X24" s="5"/>
      <c r="Y24" s="5"/>
      <c r="Z24" s="5"/>
    </row>
    <row r="25" spans="1:26" x14ac:dyDescent="0.25">
      <c r="A25" s="19"/>
      <c r="B25" s="30"/>
      <c r="C25" s="40"/>
      <c r="D25" s="40"/>
      <c r="E25" s="57"/>
      <c r="F25" s="57"/>
      <c r="G25" s="57"/>
      <c r="H25" s="57"/>
      <c r="I25" s="26"/>
      <c r="J25" s="26"/>
      <c r="K25" s="26"/>
      <c r="L25" s="26"/>
      <c r="M25" s="7"/>
      <c r="N25" s="7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7"/>
      <c r="B26" s="7"/>
      <c r="C26" s="7"/>
      <c r="D26" s="7"/>
      <c r="E26" s="7"/>
      <c r="F26" s="7"/>
      <c r="G26" s="41"/>
      <c r="H26" s="7"/>
      <c r="I26" s="7"/>
      <c r="J26" s="7"/>
      <c r="K26" s="7"/>
      <c r="L26" s="7"/>
      <c r="M26" s="7"/>
      <c r="N26" s="7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7"/>
      <c r="B27" s="7"/>
      <c r="D27" s="37"/>
      <c r="F27" s="37"/>
      <c r="G27" s="42"/>
      <c r="J27" s="7"/>
      <c r="K27" s="7"/>
      <c r="L27" s="7"/>
      <c r="M27" s="7"/>
      <c r="N27" s="7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7"/>
      <c r="B28" s="7"/>
      <c r="D28" s="37"/>
      <c r="F28" s="37"/>
      <c r="G28" s="42"/>
      <c r="J28" s="7"/>
      <c r="K28" s="7"/>
      <c r="L28" s="7"/>
      <c r="M28" s="7"/>
      <c r="N28" s="7"/>
    </row>
    <row r="29" spans="1:26" x14ac:dyDescent="0.25">
      <c r="D29" s="37"/>
    </row>
    <row r="30" spans="1:26" x14ac:dyDescent="0.25">
      <c r="D30" s="37"/>
    </row>
  </sheetData>
  <phoneticPr fontId="8" type="noConversion"/>
  <pageMargins left="0.7" right="0.7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068B58C-15FD-4F06-8F3D-E7343C52134D}"/>
</file>

<file path=customXml/itemProps2.xml><?xml version="1.0" encoding="utf-8"?>
<ds:datastoreItem xmlns:ds="http://schemas.openxmlformats.org/officeDocument/2006/customXml" ds:itemID="{B08EC0E6-7610-4F78-85AC-570BED3D8B58}"/>
</file>

<file path=customXml/itemProps3.xml><?xml version="1.0" encoding="utf-8"?>
<ds:datastoreItem xmlns:ds="http://schemas.openxmlformats.org/officeDocument/2006/customXml" ds:itemID="{2C64FAE6-73FC-4552-BD4C-F4E445075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Box Office Comparisons</vt:lpstr>
      <vt:lpstr>Marketing</vt:lpstr>
      <vt:lpstr>Visiting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Janthi Mills-Ward</dc:creator>
  <cp:lastModifiedBy>Janthi Mills-Ward</cp:lastModifiedBy>
  <dcterms:created xsi:type="dcterms:W3CDTF">2016-05-19T14:20:06Z</dcterms:created>
  <dcterms:modified xsi:type="dcterms:W3CDTF">2016-05-23T14:47:45Z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