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bookViews>
    <workbookView xWindow="0" yWindow="0" windowWidth="16392" windowHeight="435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Sheet1!$A$1:$P$414</definedName>
  </definedNames>
  <calcPr calcId="171026"/>
</workbook>
</file>

<file path=xl/calcChain.xml><?xml version="1.0" encoding="utf-8"?>
<calcChain xmlns="http://schemas.openxmlformats.org/spreadsheetml/2006/main">
  <c r="M209" i="1" l="1"/>
  <c r="L209" i="1"/>
  <c r="M207" i="1"/>
  <c r="M206" i="1"/>
  <c r="M204" i="1"/>
  <c r="M203" i="1"/>
  <c r="M200" i="1"/>
  <c r="M199" i="1"/>
  <c r="M198" i="1"/>
  <c r="M197" i="1"/>
  <c r="M194" i="1"/>
  <c r="M193" i="1"/>
  <c r="M189" i="1"/>
  <c r="L190" i="1"/>
  <c r="L189" i="1"/>
  <c r="M186" i="1"/>
  <c r="M183" i="1"/>
  <c r="L186" i="1"/>
  <c r="L183" i="1"/>
  <c r="M187" i="1"/>
  <c r="M184" i="1"/>
  <c r="M126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03" i="1"/>
  <c r="L104" i="1"/>
  <c r="L107" i="1"/>
  <c r="L108" i="1"/>
  <c r="L109" i="1"/>
  <c r="L110" i="1"/>
  <c r="L111" i="1"/>
  <c r="L112" i="1"/>
  <c r="L115" i="1"/>
  <c r="L116" i="1"/>
  <c r="L117" i="1"/>
  <c r="L118" i="1"/>
  <c r="L119" i="1"/>
  <c r="L103" i="1"/>
  <c r="L100" i="1" l="1"/>
  <c r="J120" i="1"/>
  <c r="H120" i="1"/>
  <c r="M128" i="1" s="1"/>
  <c r="M129" i="1" s="1"/>
  <c r="G120" i="1"/>
  <c r="F120" i="1"/>
  <c r="M122" i="1" l="1"/>
  <c r="M123" i="1" s="1"/>
  <c r="M120" i="1"/>
  <c r="M93" i="1"/>
  <c r="M90" i="1"/>
  <c r="M87" i="1"/>
  <c r="M84" i="1"/>
  <c r="M81" i="1"/>
  <c r="M78" i="1"/>
  <c r="L24" i="1"/>
  <c r="M36" i="1" s="1"/>
  <c r="M25" i="1"/>
  <c r="M21" i="1"/>
  <c r="M20" i="1"/>
  <c r="M19" i="1"/>
  <c r="M18" i="1"/>
  <c r="M17" i="1"/>
  <c r="M16" i="1"/>
  <c r="M15" i="1"/>
  <c r="M14" i="1"/>
  <c r="M13" i="1"/>
  <c r="M12" i="1"/>
  <c r="M11" i="1"/>
  <c r="C24" i="1"/>
  <c r="N36" i="1" l="1"/>
  <c r="M37" i="1"/>
  <c r="L36" i="1"/>
  <c r="L37" i="1" s="1"/>
  <c r="M24" i="1"/>
  <c r="N37" i="1" l="1"/>
  <c r="M72" i="1"/>
  <c r="M8" i="1" s="1"/>
  <c r="L234" i="1" l="1"/>
  <c r="L229" i="1"/>
  <c r="E114" i="1"/>
  <c r="L114" i="1" s="1"/>
  <c r="C173" i="1" l="1"/>
  <c r="D173" i="1"/>
  <c r="F173" i="1"/>
  <c r="G173" i="1"/>
  <c r="G180" i="1" s="1"/>
  <c r="G181" i="1" s="1"/>
  <c r="H173" i="1"/>
  <c r="J173" i="1"/>
  <c r="J174" i="1" s="1"/>
  <c r="J180" i="1" s="1"/>
  <c r="J181" i="1" s="1"/>
  <c r="K173" i="1"/>
  <c r="K180" i="1" s="1"/>
  <c r="K181" i="1" s="1"/>
  <c r="F174" i="1"/>
  <c r="L175" i="1"/>
  <c r="M175" i="1" s="1"/>
  <c r="D176" i="1"/>
  <c r="F176" i="1"/>
  <c r="L176" i="1" s="1"/>
  <c r="M176" i="1" s="1"/>
  <c r="I176" i="1"/>
  <c r="J176" i="1"/>
  <c r="F177" i="1"/>
  <c r="L177" i="1" s="1"/>
  <c r="M177" i="1" s="1"/>
  <c r="J177" i="1"/>
  <c r="C178" i="1"/>
  <c r="F178" i="1"/>
  <c r="L178" i="1" s="1"/>
  <c r="M178" i="1" s="1"/>
  <c r="J178" i="1"/>
  <c r="C179" i="1"/>
  <c r="F179" i="1"/>
  <c r="L179" i="1" s="1"/>
  <c r="M179" i="1" s="1"/>
  <c r="H179" i="1"/>
  <c r="J179" i="1" s="1"/>
  <c r="D164" i="1"/>
  <c r="G164" i="1"/>
  <c r="H164" i="1"/>
  <c r="K164" i="1"/>
  <c r="F164" i="1"/>
  <c r="L164" i="1" s="1"/>
  <c r="M164" i="1" s="1"/>
  <c r="J164" i="1"/>
  <c r="C162" i="1"/>
  <c r="G162" i="1" s="1"/>
  <c r="G171" i="1" s="1"/>
  <c r="D162" i="1"/>
  <c r="F162" i="1"/>
  <c r="H162" i="1"/>
  <c r="I162" i="1"/>
  <c r="J162" i="1"/>
  <c r="J165" i="1" s="1"/>
  <c r="D163" i="1"/>
  <c r="G163" i="1" s="1"/>
  <c r="F163" i="1"/>
  <c r="L163" i="1" s="1"/>
  <c r="M163" i="1" s="1"/>
  <c r="H163" i="1"/>
  <c r="J163" i="1"/>
  <c r="K163" i="1"/>
  <c r="L166" i="1"/>
  <c r="M166" i="1" s="1"/>
  <c r="D167" i="1"/>
  <c r="I167" i="1"/>
  <c r="J167" i="1" s="1"/>
  <c r="J168" i="1"/>
  <c r="C169" i="1"/>
  <c r="J169" i="1" s="1"/>
  <c r="F169" i="1"/>
  <c r="L169" i="1" s="1"/>
  <c r="M169" i="1" s="1"/>
  <c r="H169" i="1"/>
  <c r="C170" i="1"/>
  <c r="J170" i="1" s="1"/>
  <c r="F170" i="1"/>
  <c r="L170" i="1" s="1"/>
  <c r="M170" i="1" s="1"/>
  <c r="Q77" i="1"/>
  <c r="L284" i="1"/>
  <c r="L283" i="1"/>
  <c r="L287" i="1" s="1"/>
  <c r="L285" i="1"/>
  <c r="L126" i="1"/>
  <c r="L83" i="1"/>
  <c r="L80" i="1"/>
  <c r="E105" i="1"/>
  <c r="L286" i="1"/>
  <c r="L362" i="1"/>
  <c r="L363" i="1" s="1"/>
  <c r="L368" i="1" s="1"/>
  <c r="L18" i="1" s="1"/>
  <c r="N18" i="1" s="1"/>
  <c r="L347" i="1"/>
  <c r="L348" i="1" s="1"/>
  <c r="C152" i="1"/>
  <c r="K152" i="1" s="1"/>
  <c r="L152" i="1" s="1"/>
  <c r="M152" i="1" s="1"/>
  <c r="I137" i="1"/>
  <c r="H137" i="1"/>
  <c r="K137" i="1"/>
  <c r="D137" i="1"/>
  <c r="G137" i="1" s="1"/>
  <c r="E113" i="1"/>
  <c r="L113" i="1" s="1"/>
  <c r="I105" i="1"/>
  <c r="I120" i="1" s="1"/>
  <c r="L128" i="1" s="1"/>
  <c r="I106" i="1"/>
  <c r="L106" i="1" s="1"/>
  <c r="J137" i="1"/>
  <c r="L235" i="1"/>
  <c r="L204" i="1"/>
  <c r="L240" i="1"/>
  <c r="L200" i="1"/>
  <c r="L383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194" i="1"/>
  <c r="L12" i="1" s="1"/>
  <c r="N12" i="1" s="1"/>
  <c r="I140" i="1"/>
  <c r="D140" i="1"/>
  <c r="H178" i="1"/>
  <c r="H170" i="1"/>
  <c r="I149" i="1"/>
  <c r="J149" i="1" s="1"/>
  <c r="I148" i="1"/>
  <c r="H149" i="1"/>
  <c r="H148" i="1"/>
  <c r="K146" i="1"/>
  <c r="H145" i="1"/>
  <c r="K145" i="1"/>
  <c r="K144" i="1"/>
  <c r="H143" i="1"/>
  <c r="K143" i="1" s="1"/>
  <c r="K154" i="1" s="1"/>
  <c r="K142" i="1"/>
  <c r="H136" i="1"/>
  <c r="J136" i="1" s="1"/>
  <c r="K136" i="1"/>
  <c r="H135" i="1"/>
  <c r="K135" i="1"/>
  <c r="H134" i="1"/>
  <c r="J134" i="1" s="1"/>
  <c r="K134" i="1"/>
  <c r="F149" i="1"/>
  <c r="F148" i="1"/>
  <c r="D146" i="1"/>
  <c r="F146" i="1" s="1"/>
  <c r="L146" i="1" s="1"/>
  <c r="M146" i="1" s="1"/>
  <c r="G146" i="1"/>
  <c r="G145" i="1"/>
  <c r="G144" i="1"/>
  <c r="G143" i="1"/>
  <c r="G142" i="1"/>
  <c r="D136" i="1"/>
  <c r="G136" i="1"/>
  <c r="D135" i="1"/>
  <c r="F135" i="1" s="1"/>
  <c r="F141" i="1" s="1"/>
  <c r="G135" i="1"/>
  <c r="G154" i="1" s="1"/>
  <c r="D134" i="1"/>
  <c r="G134" i="1"/>
  <c r="G152" i="1"/>
  <c r="L409" i="1"/>
  <c r="L406" i="1"/>
  <c r="L411" i="1" s="1"/>
  <c r="L21" i="1" s="1"/>
  <c r="N21" i="1" s="1"/>
  <c r="L392" i="1"/>
  <c r="L400" i="1" s="1"/>
  <c r="L20" i="1" s="1"/>
  <c r="N20" i="1" s="1"/>
  <c r="L335" i="1"/>
  <c r="L325" i="1"/>
  <c r="L322" i="1"/>
  <c r="L319" i="1"/>
  <c r="L316" i="1"/>
  <c r="L313" i="1"/>
  <c r="L310" i="1"/>
  <c r="L307" i="1"/>
  <c r="L327" i="1" s="1"/>
  <c r="L16" i="1" s="1"/>
  <c r="N16" i="1" s="1"/>
  <c r="L297" i="1"/>
  <c r="L294" i="1"/>
  <c r="L299" i="1" s="1"/>
  <c r="L15" i="1" s="1"/>
  <c r="N15" i="1" s="1"/>
  <c r="L280" i="1"/>
  <c r="L277" i="1"/>
  <c r="L274" i="1"/>
  <c r="L271" i="1"/>
  <c r="L268" i="1"/>
  <c r="L265" i="1"/>
  <c r="L262" i="1"/>
  <c r="L250" i="1"/>
  <c r="L247" i="1"/>
  <c r="L244" i="1"/>
  <c r="I134" i="1"/>
  <c r="L93" i="1"/>
  <c r="L90" i="1"/>
  <c r="L87" i="1"/>
  <c r="L84" i="1"/>
  <c r="L81" i="1"/>
  <c r="L78" i="1"/>
  <c r="L70" i="1"/>
  <c r="L67" i="1"/>
  <c r="L64" i="1"/>
  <c r="L61" i="1"/>
  <c r="L58" i="1"/>
  <c r="L55" i="1"/>
  <c r="L52" i="1"/>
  <c r="L49" i="1"/>
  <c r="L46" i="1"/>
  <c r="L43" i="1"/>
  <c r="L40" i="1"/>
  <c r="L34" i="1"/>
  <c r="L31" i="1"/>
  <c r="F180" i="1"/>
  <c r="F181" i="1" s="1"/>
  <c r="F134" i="1"/>
  <c r="F138" i="1" s="1"/>
  <c r="L151" i="1"/>
  <c r="M151" i="1" s="1"/>
  <c r="I135" i="1"/>
  <c r="I136" i="1"/>
  <c r="I142" i="1"/>
  <c r="I143" i="1"/>
  <c r="I144" i="1"/>
  <c r="I145" i="1"/>
  <c r="I146" i="1"/>
  <c r="I147" i="1"/>
  <c r="I151" i="1"/>
  <c r="F151" i="1"/>
  <c r="G147" i="1"/>
  <c r="F144" i="1"/>
  <c r="F142" i="1"/>
  <c r="F136" i="1"/>
  <c r="J147" i="1"/>
  <c r="J135" i="1"/>
  <c r="J145" i="1"/>
  <c r="L145" i="1" s="1"/>
  <c r="M145" i="1" s="1"/>
  <c r="J142" i="1"/>
  <c r="L142" i="1"/>
  <c r="M142" i="1" s="1"/>
  <c r="J151" i="1"/>
  <c r="F147" i="1"/>
  <c r="J146" i="1"/>
  <c r="K147" i="1"/>
  <c r="L147" i="1" s="1"/>
  <c r="M147" i="1" s="1"/>
  <c r="F143" i="1"/>
  <c r="J144" i="1"/>
  <c r="L144" i="1"/>
  <c r="M144" i="1" s="1"/>
  <c r="F145" i="1"/>
  <c r="L398" i="1"/>
  <c r="L395" i="1"/>
  <c r="L386" i="1"/>
  <c r="L379" i="1"/>
  <c r="L376" i="1"/>
  <c r="L373" i="1"/>
  <c r="L388" i="1" s="1"/>
  <c r="L19" i="1" s="1"/>
  <c r="N19" i="1" s="1"/>
  <c r="L366" i="1"/>
  <c r="L360" i="1"/>
  <c r="L357" i="1"/>
  <c r="L354" i="1"/>
  <c r="L345" i="1"/>
  <c r="L338" i="1"/>
  <c r="L332" i="1"/>
  <c r="L342" i="1"/>
  <c r="L304" i="1"/>
  <c r="L207" i="1"/>
  <c r="L259" i="1"/>
  <c r="L241" i="1"/>
  <c r="L230" i="1"/>
  <c r="L225" i="1"/>
  <c r="L220" i="1"/>
  <c r="L143" i="1" l="1"/>
  <c r="M143" i="1" s="1"/>
  <c r="J140" i="1"/>
  <c r="L134" i="1"/>
  <c r="M134" i="1" s="1"/>
  <c r="J141" i="1"/>
  <c r="J138" i="1"/>
  <c r="L138" i="1" s="1"/>
  <c r="M138" i="1" s="1"/>
  <c r="L136" i="1"/>
  <c r="M136" i="1" s="1"/>
  <c r="L181" i="1"/>
  <c r="M181" i="1" s="1"/>
  <c r="L13" i="1"/>
  <c r="N13" i="1" s="1"/>
  <c r="L174" i="1"/>
  <c r="M174" i="1" s="1"/>
  <c r="J171" i="1"/>
  <c r="J143" i="1"/>
  <c r="J150" i="1" s="1"/>
  <c r="L350" i="1"/>
  <c r="L17" i="1" s="1"/>
  <c r="N17" i="1" s="1"/>
  <c r="L105" i="1"/>
  <c r="E120" i="1"/>
  <c r="F168" i="1"/>
  <c r="L168" i="1" s="1"/>
  <c r="M168" i="1" s="1"/>
  <c r="F167" i="1"/>
  <c r="L167" i="1" s="1"/>
  <c r="M167" i="1" s="1"/>
  <c r="L173" i="1"/>
  <c r="L252" i="1"/>
  <c r="F137" i="1"/>
  <c r="L137" i="1" s="1"/>
  <c r="M137" i="1" s="1"/>
  <c r="L289" i="1"/>
  <c r="L14" i="1" s="1"/>
  <c r="N14" i="1" s="1"/>
  <c r="F165" i="1"/>
  <c r="L165" i="1" s="1"/>
  <c r="M165" i="1" s="1"/>
  <c r="F140" i="1"/>
  <c r="L72" i="1"/>
  <c r="L8" i="1" s="1"/>
  <c r="N8" i="1" s="1"/>
  <c r="J148" i="1"/>
  <c r="L148" i="1" s="1"/>
  <c r="M148" i="1" s="1"/>
  <c r="K162" i="1"/>
  <c r="K171" i="1" s="1"/>
  <c r="L187" i="1" s="1"/>
  <c r="L129" i="1"/>
  <c r="L95" i="1"/>
  <c r="L9" i="1" s="1"/>
  <c r="N9" i="1" s="1"/>
  <c r="L149" i="1"/>
  <c r="M149" i="1" s="1"/>
  <c r="F150" i="1"/>
  <c r="L141" i="1"/>
  <c r="M141" i="1" s="1"/>
  <c r="L135" i="1"/>
  <c r="M135" i="1" s="1"/>
  <c r="J154" i="1" l="1"/>
  <c r="L180" i="1"/>
  <c r="M173" i="1"/>
  <c r="L140" i="1"/>
  <c r="M140" i="1" s="1"/>
  <c r="M154" i="1" s="1"/>
  <c r="M156" i="1" s="1"/>
  <c r="M10" i="1" s="1"/>
  <c r="M22" i="1" s="1"/>
  <c r="M26" i="1" s="1"/>
  <c r="L150" i="1"/>
  <c r="M150" i="1" s="1"/>
  <c r="L162" i="1"/>
  <c r="L122" i="1"/>
  <c r="L123" i="1" s="1"/>
  <c r="L120" i="1"/>
  <c r="F171" i="1"/>
  <c r="L184" i="1" s="1"/>
  <c r="F154" i="1"/>
  <c r="L154" i="1" s="1"/>
  <c r="L156" i="1" l="1"/>
  <c r="L10" i="1" s="1"/>
  <c r="M162" i="1"/>
  <c r="L171" i="1"/>
  <c r="M171" i="1" s="1"/>
  <c r="M180" i="1"/>
  <c r="P154" i="1"/>
  <c r="N10" i="1"/>
  <c r="L11" i="1" l="1"/>
  <c r="L414" i="1"/>
  <c r="L416" i="1" s="1"/>
  <c r="N11" i="1" l="1"/>
  <c r="L22" i="1"/>
  <c r="L26" i="1" l="1"/>
  <c r="N22" i="1"/>
</calcChain>
</file>

<file path=xl/comments1.xml><?xml version="1.0" encoding="utf-8"?>
<comments xmlns="http://schemas.openxmlformats.org/spreadsheetml/2006/main">
  <authors>
    <author>Alvisl</author>
  </authors>
  <commentList>
    <comment ref="F109" authorId="0" shapeId="0">
      <text>
        <r>
          <rPr>
            <b/>
            <sz val="9"/>
            <color indexed="81"/>
            <rFont val="Tahoma"/>
            <family val="2"/>
          </rPr>
          <t>Alvisl:</t>
        </r>
        <r>
          <rPr>
            <sz val="9"/>
            <color indexed="81"/>
            <rFont val="Tahoma"/>
            <family val="2"/>
          </rPr>
          <t xml:space="preserve">
Includes model box </t>
        </r>
      </text>
    </comment>
    <comment ref="B119" authorId="0" shapeId="0">
      <text>
        <r>
          <rPr>
            <b/>
            <sz val="9"/>
            <color indexed="81"/>
            <rFont val="Tahoma"/>
            <family val="2"/>
          </rPr>
          <t>Alvisl:</t>
        </r>
        <r>
          <rPr>
            <sz val="9"/>
            <color indexed="81"/>
            <rFont val="Tahoma"/>
            <family val="2"/>
          </rPr>
          <t xml:space="preserve">
Covered by SF</t>
        </r>
      </text>
    </comment>
    <comment ref="D161" authorId="0" shapeId="0">
      <text>
        <r>
          <rPr>
            <b/>
            <sz val="9"/>
            <color indexed="81"/>
            <rFont val="Tahoma"/>
            <family val="2"/>
          </rPr>
          <t>Alvisl:</t>
        </r>
        <r>
          <rPr>
            <sz val="9"/>
            <color indexed="81"/>
            <rFont val="Tahoma"/>
            <family val="2"/>
          </rPr>
          <t xml:space="preserve">
Includes tech </t>
        </r>
      </text>
    </comment>
  </commentList>
</comments>
</file>

<file path=xl/sharedStrings.xml><?xml version="1.0" encoding="utf-8"?>
<sst xmlns="http://schemas.openxmlformats.org/spreadsheetml/2006/main" count="420" uniqueCount="310">
  <si>
    <t xml:space="preserve">Production </t>
  </si>
  <si>
    <t>Venue</t>
  </si>
  <si>
    <t xml:space="preserve">Artform </t>
  </si>
  <si>
    <t>Site Specific</t>
  </si>
  <si>
    <t>Reh weeks  (inc Tech)</t>
  </si>
  <si>
    <t>Actors</t>
  </si>
  <si>
    <t>Subsistence</t>
  </si>
  <si>
    <t xml:space="preserve">Running Weeks </t>
  </si>
  <si>
    <t>Musicians</t>
  </si>
  <si>
    <t xml:space="preserve">No of Perfs </t>
  </si>
  <si>
    <t>Capacity</t>
  </si>
  <si>
    <t>SUMMARY</t>
  </si>
  <si>
    <t>DEPARTMENT</t>
  </si>
  <si>
    <t>TOTAL</t>
  </si>
  <si>
    <t>Royalties</t>
  </si>
  <si>
    <t>Commission for script &amp; music included here</t>
  </si>
  <si>
    <t>Tech running built into Tech &amp; Production</t>
  </si>
  <si>
    <t xml:space="preserve">Net Box Office </t>
  </si>
  <si>
    <t>av net per perf</t>
  </si>
  <si>
    <t>Hull 2017 Budget</t>
  </si>
  <si>
    <t xml:space="preserve">HD increased </t>
  </si>
  <si>
    <t>Balance</t>
  </si>
  <si>
    <t xml:space="preserve">ZK101 - COMMISSIONING &amp; FEES </t>
  </si>
  <si>
    <t xml:space="preserve">Notes </t>
  </si>
  <si>
    <t>Visual art commissioning &amp; fees</t>
  </si>
  <si>
    <t>SUB TOTAL</t>
  </si>
  <si>
    <t>Music commissioning &amp; fees</t>
  </si>
  <si>
    <t>Drama commissioning &amp; fees</t>
  </si>
  <si>
    <t>Royalty of Net Box Office</t>
  </si>
  <si>
    <t xml:space="preserve">SUB TOTAL 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</si>
  <si>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</si>
  <si>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</si>
  <si>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</si>
  <si>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</si>
  <si>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</si>
  <si>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</si>
  <si>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</si>
  <si>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</si>
  <si>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</si>
  <si>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</si>
  <si>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 xml:space="preserve">Grants </t>
  </si>
  <si>
    <t xml:space="preserve">TOTAL COMMISSIONING &amp; FEES </t>
  </si>
  <si>
    <t xml:space="preserve">ZK102 - DEVELOPMENT &amp; R&amp;D </t>
  </si>
  <si>
    <t>R&amp;D Fees</t>
  </si>
  <si>
    <t>Oct '16 R&amp;D</t>
  </si>
  <si>
    <t xml:space="preserve">R&amp;D Travel </t>
  </si>
  <si>
    <t xml:space="preserve">R&amp;D Hotels &amp; accommodation </t>
  </si>
  <si>
    <t>R&amp;D Professional Fees</t>
  </si>
  <si>
    <t xml:space="preserve">R&amp;D meeting &amp; workshop costs </t>
  </si>
  <si>
    <t>Assumes HD &amp; LA travel. All other costs in kind from RET</t>
  </si>
  <si>
    <t xml:space="preserve">Subsistence </t>
  </si>
  <si>
    <t xml:space="preserve">TOTAL DEVELOPMENT &amp; R&amp;D </t>
  </si>
  <si>
    <t xml:space="preserve">ZK103 - CREATIVE TEAM, PRODUCTION TEAM &amp; CONSULTANTS </t>
  </si>
  <si>
    <t xml:space="preserve">Sub code </t>
  </si>
  <si>
    <t>Details</t>
  </si>
  <si>
    <t xml:space="preserve">Consultant Costs </t>
  </si>
  <si>
    <t xml:space="preserve">Lead Creatives </t>
  </si>
  <si>
    <t>Names</t>
  </si>
  <si>
    <t>Fee</t>
  </si>
  <si>
    <t xml:space="preserve">Travel </t>
  </si>
  <si>
    <t xml:space="preserve">Expenses </t>
  </si>
  <si>
    <t xml:space="preserve">Production Manager </t>
  </si>
  <si>
    <t xml:space="preserve">Casting Director </t>
  </si>
  <si>
    <t xml:space="preserve">LA TRAVEL TO SEE PRODUCTION IN HULL? </t>
  </si>
  <si>
    <t xml:space="preserve">Writer </t>
  </si>
  <si>
    <t>MP</t>
  </si>
  <si>
    <t xml:space="preserve">£8000 fee; £55.54 per day for 6 days per week for 6 weeks; </t>
  </si>
  <si>
    <t xml:space="preserve">Composer </t>
  </si>
  <si>
    <t>AM</t>
  </si>
  <si>
    <t xml:space="preserve">LA inserted expenses &amp; travel </t>
  </si>
  <si>
    <t xml:space="preserve">Director </t>
  </si>
  <si>
    <t>SF</t>
  </si>
  <si>
    <t xml:space="preserve">LA reduced from £5k; HD revised. Manc visits </t>
  </si>
  <si>
    <t xml:space="preserve">Set &amp; Costume  Designer </t>
  </si>
  <si>
    <t xml:space="preserve">LA increased 7k to 8k </t>
  </si>
  <si>
    <t xml:space="preserve">Fight Director </t>
  </si>
  <si>
    <t xml:space="preserve">Lighting Designer </t>
  </si>
  <si>
    <t xml:space="preserve">LA offered this amount. HD to sign off. Subs question </t>
  </si>
  <si>
    <t xml:space="preserve">Sound Designer </t>
  </si>
  <si>
    <t>Costume Supervisor</t>
  </si>
  <si>
    <t>LA reduced from £5k; HD removed - covered in Production Team</t>
  </si>
  <si>
    <t xml:space="preserve">LA Increased. Needs accommodation Manc, Hull. Flag re travel/accomm for comms cast </t>
  </si>
  <si>
    <t>Prehearsal Pianist</t>
  </si>
  <si>
    <t xml:space="preserve">Voice </t>
  </si>
  <si>
    <t xml:space="preserve">LA inserted incase not all Hull actors. </t>
  </si>
  <si>
    <t>Musical Director / Supervisor</t>
  </si>
  <si>
    <t>Assume this person is additional to AMcN;  local to Hull</t>
  </si>
  <si>
    <t>LA reduced fee by 1000</t>
  </si>
  <si>
    <t>LA seems high so reduced from £5k to £4k. Scotland based so expensive T&amp;A</t>
  </si>
  <si>
    <t>TOTALS</t>
  </si>
  <si>
    <t>Assistant Creatives</t>
  </si>
  <si>
    <t>Creative Team Expenses</t>
  </si>
  <si>
    <t>Sub code</t>
  </si>
  <si>
    <t>Rehearsals</t>
  </si>
  <si>
    <t>Running</t>
  </si>
  <si>
    <t xml:space="preserve">Total Run </t>
  </si>
  <si>
    <t xml:space="preserve">Production Team </t>
  </si>
  <si>
    <t>Number of Production</t>
  </si>
  <si>
    <t>Number Weeks</t>
  </si>
  <si>
    <t xml:space="preserve"> Weekly Salary</t>
  </si>
  <si>
    <t>Total Salary</t>
  </si>
  <si>
    <t xml:space="preserve">Subs &amp; Travel </t>
  </si>
  <si>
    <t>Weeks</t>
  </si>
  <si>
    <t xml:space="preserve">Weekly Salary </t>
  </si>
  <si>
    <t xml:space="preserve">Total salary </t>
  </si>
  <si>
    <t xml:space="preserve">TOTAL </t>
  </si>
  <si>
    <t>Deputy Stage Manager</t>
  </si>
  <si>
    <t>Assistant Stage Manager</t>
  </si>
  <si>
    <t>ASM to support community rehearsals in Hull prior to run</t>
  </si>
  <si>
    <t>Stage Management Overtime</t>
  </si>
  <si>
    <t>Stage Management NI</t>
  </si>
  <si>
    <t xml:space="preserve">NI not applicable </t>
  </si>
  <si>
    <t>Stage Management Holiday</t>
  </si>
  <si>
    <t>Stage Management Pensions</t>
  </si>
  <si>
    <t>Sound Production</t>
  </si>
  <si>
    <t xml:space="preserve">Left this as 3 weeks rather than 5 in original budget </t>
  </si>
  <si>
    <t>Sound No 1</t>
  </si>
  <si>
    <t xml:space="preserve">LX Production </t>
  </si>
  <si>
    <t xml:space="preserve">LX &amp; Operator </t>
  </si>
  <si>
    <t xml:space="preserve">Costume Supervisor </t>
  </si>
  <si>
    <t>Present for all rehearsal weeks, tech week and 1 more week to cover prep</t>
  </si>
  <si>
    <t xml:space="preserve">Wigs Supervisor </t>
  </si>
  <si>
    <t xml:space="preserve">Wardrobe Maintenance / Dresser </t>
  </si>
  <si>
    <t>LA increased to 2 people. Will we need washing separate due to hours? Likely to be lots due to community cast.   Assume local person</t>
  </si>
  <si>
    <t xml:space="preserve">Crew / Instrument tech </t>
  </si>
  <si>
    <t xml:space="preserve"> 1 Crew; 1 additiona ASM / Tech added; Assume local person</t>
  </si>
  <si>
    <t>Tech Staff Overtime</t>
  </si>
  <si>
    <t>Tech Staff NI</t>
  </si>
  <si>
    <t>Production Team Travel</t>
  </si>
  <si>
    <t>Increased due to additional dresser &amp; crew</t>
  </si>
  <si>
    <t>Production Team Expenses</t>
  </si>
  <si>
    <t xml:space="preserve">TOTAL CREATIVE TEAM, PRODUCTION &amp; CONSULTANTS </t>
  </si>
  <si>
    <t xml:space="preserve">ZK104 - PERFORMERS AND MUSICIANS </t>
  </si>
  <si>
    <t xml:space="preserve">Including Sunday payments </t>
  </si>
  <si>
    <t xml:space="preserve">Performers Salaries </t>
  </si>
  <si>
    <t>Number Artists</t>
  </si>
  <si>
    <t>Weekly Salary</t>
  </si>
  <si>
    <t xml:space="preserve">Total Salary </t>
  </si>
  <si>
    <t xml:space="preserve">Subs </t>
  </si>
  <si>
    <t xml:space="preserve">7 show week </t>
  </si>
  <si>
    <t>Inclusive instrument hire</t>
  </si>
  <si>
    <t>Understudies</t>
  </si>
  <si>
    <t>Musicians Travel</t>
  </si>
  <si>
    <t>Dance Captain</t>
  </si>
  <si>
    <t xml:space="preserve">LA included a dance captain due to movement. </t>
  </si>
  <si>
    <t>Total Musicians Costs</t>
  </si>
  <si>
    <t>Company Overtime</t>
  </si>
  <si>
    <t>Company NI</t>
  </si>
  <si>
    <t>Company Holiday Pay</t>
  </si>
  <si>
    <t>Company Pensions</t>
  </si>
  <si>
    <t>Company Medical Costs</t>
  </si>
  <si>
    <t>Company Travel/Misc</t>
  </si>
  <si>
    <t>Totals Company Costs</t>
  </si>
  <si>
    <t>Full Band for 2 wks reh plus tech</t>
  </si>
  <si>
    <t>Musicians Overtime</t>
  </si>
  <si>
    <t>Musicians NI</t>
  </si>
  <si>
    <t>Musicians Holiday Pay</t>
  </si>
  <si>
    <t>Musicians Pensions</t>
  </si>
  <si>
    <t>Musicians Porterage</t>
  </si>
  <si>
    <t>Performer Fees</t>
  </si>
  <si>
    <t>Performer Expenses</t>
  </si>
  <si>
    <t xml:space="preserve">TOTAL PERFORMERS &amp; MUSICIANS </t>
  </si>
  <si>
    <t xml:space="preserve">ZK105 - REHEARSAL COSTS </t>
  </si>
  <si>
    <t xml:space="preserve">Rehearsal venue </t>
  </si>
  <si>
    <t>Assume MRE space provided without cost for Manchester rehearsals; Hull space required for community and full rehearsals</t>
  </si>
  <si>
    <t>Rehearsal set-up costs</t>
  </si>
  <si>
    <t xml:space="preserve">Scripts &amp; Photocopying </t>
  </si>
  <si>
    <t>Music Copying &amp; Orchestration costs</t>
  </si>
  <si>
    <t>Model Box Costs</t>
  </si>
  <si>
    <t>LA reduced 1.5k to 500 as per agreement with AS</t>
  </si>
  <si>
    <t xml:space="preserve">Rehearsal running costs </t>
  </si>
  <si>
    <t xml:space="preserve">Rehearsal costs </t>
  </si>
  <si>
    <t xml:space="preserve">LA increased from £500 to include rehearsal set, steel deck, PA etc. </t>
  </si>
  <si>
    <t xml:space="preserve">Volunteer Cast Costs </t>
  </si>
  <si>
    <t xml:space="preserve">TOTAL REHEARSAL COSTS </t>
  </si>
  <si>
    <t xml:space="preserve">ZK106 - TECHNICAL &amp; PRODUCTION </t>
  </si>
  <si>
    <t>Technical Stage</t>
  </si>
  <si>
    <t xml:space="preserve">TSM Materials </t>
  </si>
  <si>
    <t xml:space="preserve">Fit-Up </t>
  </si>
  <si>
    <t xml:space="preserve">Get-Out </t>
  </si>
  <si>
    <t xml:space="preserve">to cover weekly changeovers </t>
  </si>
  <si>
    <t>Venue Preparation</t>
  </si>
  <si>
    <t>dressing rooms, box office, company office, wifi etc</t>
  </si>
  <si>
    <t xml:space="preserve">Transport costs </t>
  </si>
  <si>
    <t xml:space="preserve">Costume &amp; Wigs </t>
  </si>
  <si>
    <t xml:space="preserve">Wardrobe Materials </t>
  </si>
  <si>
    <t xml:space="preserve">Costume - running &amp; hires </t>
  </si>
  <si>
    <t>per running week</t>
  </si>
  <si>
    <t>Set &amp; Props</t>
  </si>
  <si>
    <t xml:space="preserve">Materials </t>
  </si>
  <si>
    <t xml:space="preserve">Props - running &amp; hires </t>
  </si>
  <si>
    <t>Lighting &amp; AV</t>
  </si>
  <si>
    <t xml:space="preserve">Build materials </t>
  </si>
  <si>
    <t>LX &amp; AV running &amp; hires</t>
  </si>
  <si>
    <t>tech week plus per running week</t>
  </si>
  <si>
    <t xml:space="preserve">Audio &amp; Comms </t>
  </si>
  <si>
    <t>To include radio mics, CANS, 6 Piece band, vocals, backline etc</t>
  </si>
  <si>
    <t xml:space="preserve">Build Materials </t>
  </si>
  <si>
    <t xml:space="preserve">Instrument maintenance </t>
  </si>
  <si>
    <t xml:space="preserve">Sound running &amp; hires </t>
  </si>
  <si>
    <t xml:space="preserve">Rigging </t>
  </si>
  <si>
    <t xml:space="preserve">Power &amp; Generators </t>
  </si>
  <si>
    <t xml:space="preserve">Pyrotechnics </t>
  </si>
  <si>
    <t xml:space="preserve">TOTAL TECHNICAL &amp; PRODUCTION </t>
  </si>
  <si>
    <t xml:space="preserve">Includes running physical </t>
  </si>
  <si>
    <t xml:space="preserve">ZK107 - VENUE &amp; LOGISTICS </t>
  </si>
  <si>
    <t xml:space="preserve">Venue costs </t>
  </si>
  <si>
    <t xml:space="preserve">Audition costs </t>
  </si>
  <si>
    <t>Venue fees</t>
  </si>
  <si>
    <t>Requires Guildhall to be 'provided' for reduced hire and basic costs</t>
  </si>
  <si>
    <t xml:space="preserve">Comms Equipment </t>
  </si>
  <si>
    <t xml:space="preserve">Production Transport </t>
  </si>
  <si>
    <t>Temporary Buildings</t>
  </si>
  <si>
    <t>Temporary Structures</t>
  </si>
  <si>
    <t xml:space="preserve">Policing, Safety &amp; Medical </t>
  </si>
  <si>
    <t>Cleaning &amp; Waste</t>
  </si>
  <si>
    <t>LA included in venue costs</t>
  </si>
  <si>
    <t xml:space="preserve">Plant Hire </t>
  </si>
  <si>
    <t xml:space="preserve">Site Prep &amp; Security </t>
  </si>
  <si>
    <t xml:space="preserve">FOH Attendants / Security </t>
  </si>
  <si>
    <t>6 @ £50 per perf; plus 1 session prep</t>
  </si>
  <si>
    <t>FOH Fireman / First Aid</t>
  </si>
  <si>
    <t>£50 per perf; plus 1 session prep</t>
  </si>
  <si>
    <t>FOH MANAGER</t>
  </si>
  <si>
    <t>1 @ £75 per perf, plus 3 sessions prep</t>
  </si>
  <si>
    <t xml:space="preserve">BOX OFFICE Staff </t>
  </si>
  <si>
    <t>2 @ £75 per perf</t>
  </si>
  <si>
    <t xml:space="preserve">TOTAL VENUE &amp; LOGISTICS </t>
  </si>
  <si>
    <t>ZK108 - PROGRAMME LEGAL &amp; DOCUMENTATION</t>
  </si>
  <si>
    <t xml:space="preserve">Legal </t>
  </si>
  <si>
    <t>Insurance</t>
  </si>
  <si>
    <t xml:space="preserve">Venue insurance for found space &amp; all kit, instruments etc </t>
  </si>
  <si>
    <t xml:space="preserve">Documentation </t>
  </si>
  <si>
    <t xml:space="preserve">TOTAL PROGRAMME LEGAL &amp; DOCUMENTATION </t>
  </si>
  <si>
    <t>ZK109 - PROGRAMME MARKETING, DIGITAL &amp; COMMS</t>
  </si>
  <si>
    <t xml:space="preserve">Branding &amp; Design </t>
  </si>
  <si>
    <t xml:space="preserve">Marketing costs </t>
  </si>
  <si>
    <t xml:space="preserve">LA to discuss with PB. Note this is the same as R2V.  Site dressing, instructions etc. </t>
  </si>
  <si>
    <t xml:space="preserve">Distribution Costs </t>
  </si>
  <si>
    <t>Print Costs</t>
  </si>
  <si>
    <t xml:space="preserve">Photography </t>
  </si>
  <si>
    <t>inc image generation</t>
  </si>
  <si>
    <t xml:space="preserve">Filming </t>
  </si>
  <si>
    <t xml:space="preserve">LA inserted as we will want an archive of the show. </t>
  </si>
  <si>
    <t>Digital Content Creation</t>
  </si>
  <si>
    <t xml:space="preserve">Web Development </t>
  </si>
  <si>
    <t xml:space="preserve">Evaluation &amp; Research </t>
  </si>
  <si>
    <t xml:space="preserve">TOTAL PROGRAMME MARKETING, DIGITAL &amp; COMMS </t>
  </si>
  <si>
    <t xml:space="preserve">ZK110 - PROGRAMME EDUCATION &amp; COMMUNITY ENGAGEMENT </t>
  </si>
  <si>
    <t xml:space="preserve">Engagement Events </t>
  </si>
  <si>
    <t>Education resources</t>
  </si>
  <si>
    <t xml:space="preserve">School Activity </t>
  </si>
  <si>
    <t>Public Programming</t>
  </si>
  <si>
    <t>Access Initiatives</t>
  </si>
  <si>
    <t xml:space="preserve">Interpreted Performances </t>
  </si>
  <si>
    <t>Participation Workshops</t>
  </si>
  <si>
    <t xml:space="preserve">SUB TOTALS </t>
  </si>
  <si>
    <t>Community Cast</t>
  </si>
  <si>
    <t xml:space="preserve">£10 per perf for 30 community cast </t>
  </si>
  <si>
    <t xml:space="preserve">TOTAL PROGRAMME, EDUCATION &amp; COMMUNITY </t>
  </si>
  <si>
    <t xml:space="preserve">ZK111 - PROGRAMME VOLUNTEERING </t>
  </si>
  <si>
    <t xml:space="preserve">PPE </t>
  </si>
  <si>
    <t xml:space="preserve">External Training </t>
  </si>
  <si>
    <t xml:space="preserve">Volunteer Co-ordinator </t>
  </si>
  <si>
    <t xml:space="preserve">1 @ £75 per show </t>
  </si>
  <si>
    <t xml:space="preserve">LA inserted. Based on 1 FOH (including volunteering) &amp; 2 BO. This might still be too low? </t>
  </si>
  <si>
    <t>DBS Checks</t>
  </si>
  <si>
    <t xml:space="preserve">TOTAL PROGRAMME VOLUNTEERING </t>
  </si>
  <si>
    <t xml:space="preserve">ZK112 - ARTIST &amp; GUEST LIAISON </t>
  </si>
  <si>
    <t xml:space="preserve">Accreditation </t>
  </si>
  <si>
    <t xml:space="preserve">HLT Costs </t>
  </si>
  <si>
    <t xml:space="preserve">VIP Guests </t>
  </si>
  <si>
    <t xml:space="preserve">Catering </t>
  </si>
  <si>
    <t>Press Night</t>
  </si>
  <si>
    <t>Green Room Facilities</t>
  </si>
  <si>
    <t xml:space="preserve">Media Guests </t>
  </si>
  <si>
    <t xml:space="preserve">TOTAL ARTIST &amp; GUEST LIAISON </t>
  </si>
  <si>
    <t xml:space="preserve">ZK113 - RUNNING COSTS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</si>
  <si>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</si>
  <si>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</si>
  <si>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</si>
  <si>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</si>
  <si>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>ZK114 - ADMIN &amp; MISC</t>
  </si>
  <si>
    <t xml:space="preserve">Admin Costs </t>
  </si>
  <si>
    <t>Producer Costs</t>
  </si>
  <si>
    <t>LA increased due to rehearsals in Manchester; reduced as provision in R&amp;D costs</t>
  </si>
  <si>
    <t xml:space="preserve">Equipment &amp; Tools </t>
  </si>
  <si>
    <t>TOTAL ADMIN &amp; MISC</t>
  </si>
  <si>
    <t xml:space="preserve">TOTAL COSTS OF THE PRODUCTION </t>
  </si>
  <si>
    <t xml:space="preserve">Original budget </t>
  </si>
  <si>
    <t>IK</t>
  </si>
  <si>
    <t>Asso Movement Director Community  </t>
  </si>
  <si>
    <t>CD</t>
  </si>
  <si>
    <t>AS</t>
  </si>
  <si>
    <t>Company Stage Manager</t>
  </si>
  <si>
    <t>Assistant Stage Manager Comm Cast / Crew</t>
  </si>
  <si>
    <t>Based on capacity of 200; AV £22 tickets (face value); 60% capacity of 200 = 120 paid tickets per night</t>
  </si>
  <si>
    <t>6% author; 3% music &amp; lyrics; available to cover licensing of extant music (Tariff T)</t>
  </si>
  <si>
    <t xml:space="preserve">HD raised by £1k to £8k; </t>
  </si>
  <si>
    <t>reduced by £1k</t>
  </si>
  <si>
    <t xml:space="preserve">The Last Ballad of Lillian Bilocca </t>
  </si>
  <si>
    <t xml:space="preserve">Guildhall, Hull </t>
  </si>
  <si>
    <t xml:space="preserve">BUDGET </t>
  </si>
  <si>
    <t xml:space="preserve">FORECAST </t>
  </si>
  <si>
    <t xml:space="preserve">COMMITTED </t>
  </si>
  <si>
    <t xml:space="preserve">Co-direction / Choreography </t>
  </si>
  <si>
    <t>Consultants</t>
  </si>
  <si>
    <t xml:space="preserve">Dramaturg </t>
  </si>
  <si>
    <t xml:space="preserve">DIFFERENCE </t>
  </si>
  <si>
    <t xml:space="preserve">MOVE OVER TO CORE CREATIVE RATHER THAN ASSISTANT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</si>
</sst>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\(#,##0.00\)"/>
    <numFmt numFmtId="165" formatCode="#,##0_ ;\-#,##0\ "/>
    <numFmt numFmtId="166" formatCode="_-&quot;£&quot;* #,##0_-;\-&quot;£&quot;* #,##0_-;_-&quot;£&quot;* &quot;-&quot;??_-;_-@_-"/>
    <numFmt numFmtId="167" formatCode="_-[$£-809]* #,##0_-;\-[$£-809]* #,##0_-;_-[$£-809]* &quot;-&quot;??_-;_-@_-"/>
    <numFmt numFmtId="168" formatCode="0.0%"/>
    <numFmt numFmtId="169" formatCode="#,##0.00_ ;[Red]\-#,##0.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FF0000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  <xf numFmtId="9" fontId="1" fillId="0" borderId="0" applyFont="0" applyFill="0" applyBorder="0" applyAlignment="0" applyProtection="0"/>
  </cellStyleXfs>
  <cellXfs count="191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5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5" fillId="0" borderId="0" xfId="0" applyNumberFormat="1" applyFont="1" applyFill="1" applyBorder="1" applyAlignment="1" applyProtection="1">
      <alignment vertical="center"/>
    </xf>
    <xf numFmtId="42" fontId="8" fillId="0" borderId="0" xfId="3" applyNumberFormat="1" applyFont="1" applyFill="1" applyBorder="1"/>
    <xf numFmtId="42" fontId="9" fillId="0" borderId="0" xfId="3" applyNumberFormat="1" applyFont="1" applyFill="1" applyBorder="1" applyAlignment="1">
      <alignment horizontal="left" wrapText="1"/>
    </xf>
    <xf numFmtId="42" fontId="11" fillId="0" borderId="0" xfId="3" applyNumberFormat="1" applyFont="1" applyFill="1" applyBorder="1" applyAlignment="1">
      <alignment horizontal="left" wrapText="1"/>
    </xf>
    <xf numFmtId="42" fontId="12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2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3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7" fillId="0" borderId="1" xfId="3" applyNumberFormat="1" applyFont="1" applyFill="1" applyBorder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4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10" fillId="0" borderId="0" xfId="2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 applyProtection="1">
      <alignment vertical="center"/>
    </xf>
    <xf numFmtId="42" fontId="8" fillId="0" borderId="3" xfId="3" applyNumberFormat="1" applyFont="1" applyFill="1" applyBorder="1"/>
    <xf numFmtId="42" fontId="8" fillId="0" borderId="3" xfId="2" applyNumberFormat="1" applyFont="1" applyFill="1" applyBorder="1"/>
    <xf numFmtId="42" fontId="16" fillId="0" borderId="0" xfId="0" applyNumberFormat="1" applyFont="1" applyFill="1" applyBorder="1" applyAlignment="1" applyProtection="1">
      <alignment horizontal="center" vertical="center"/>
    </xf>
    <xf numFmtId="42" fontId="7" fillId="0" borderId="5" xfId="3" applyNumberFormat="1" applyFont="1" applyFill="1" applyBorder="1" applyAlignment="1"/>
    <xf numFmtId="2" fontId="8" fillId="0" borderId="0" xfId="2" applyNumberFormat="1" applyFont="1" applyFill="1" applyBorder="1"/>
    <xf numFmtId="1" fontId="8" fillId="0" borderId="0" xfId="2" applyNumberFormat="1" applyFont="1" applyFill="1" applyBorder="1"/>
    <xf numFmtId="165" fontId="8" fillId="0" borderId="0" xfId="2" applyNumberFormat="1" applyFont="1" applyFill="1" applyBorder="1"/>
    <xf numFmtId="167" fontId="8" fillId="0" borderId="0" xfId="1" applyNumberFormat="1" applyFont="1" applyFill="1" applyBorder="1"/>
    <xf numFmtId="44" fontId="6" fillId="0" borderId="0" xfId="0" applyNumberFormat="1" applyFont="1" applyFill="1" applyBorder="1" applyAlignment="1" applyProtection="1">
      <alignment vertical="center"/>
    </xf>
    <xf numFmtId="13" fontId="8" fillId="0" borderId="0" xfId="3" applyNumberFormat="1" applyFont="1" applyFill="1" applyBorder="1"/>
    <xf numFmtId="166" fontId="8" fillId="0" borderId="0" xfId="2" applyNumberFormat="1" applyFont="1" applyFill="1" applyBorder="1"/>
    <xf numFmtId="10" fontId="8" fillId="0" borderId="0" xfId="3" applyNumberFormat="1" applyFont="1" applyFill="1" applyBorder="1"/>
    <xf numFmtId="10" fontId="8" fillId="0" borderId="0" xfId="2" applyNumberFormat="1" applyFont="1" applyFill="1" applyBorder="1"/>
    <xf numFmtId="9" fontId="8" fillId="0" borderId="0" xfId="3" applyNumberFormat="1" applyFont="1" applyFill="1" applyBorder="1"/>
    <xf numFmtId="42" fontId="7" fillId="0" borderId="9" xfId="3" applyNumberFormat="1" applyFont="1" applyFill="1" applyBorder="1" applyAlignment="1">
      <alignment horizontal="center" wrapText="1"/>
    </xf>
    <xf numFmtId="42" fontId="7" fillId="0" borderId="10" xfId="3" applyNumberFormat="1" applyFont="1" applyFill="1" applyBorder="1" applyAlignment="1">
      <alignment horizontal="center" wrapText="1"/>
    </xf>
    <xf numFmtId="165" fontId="5" fillId="0" borderId="9" xfId="0" applyNumberFormat="1" applyFont="1" applyFill="1" applyBorder="1" applyAlignment="1" applyProtection="1">
      <alignment horizontal="center" vertical="center"/>
    </xf>
    <xf numFmtId="42" fontId="6" fillId="0" borderId="10" xfId="0" applyNumberFormat="1" applyFont="1" applyFill="1" applyBorder="1" applyAlignment="1" applyProtection="1">
      <alignment vertical="center"/>
    </xf>
    <xf numFmtId="42" fontId="5" fillId="0" borderId="9" xfId="0" applyNumberFormat="1" applyFont="1" applyFill="1" applyBorder="1" applyAlignment="1" applyProtection="1">
      <alignment horizontal="left" vertical="center"/>
    </xf>
    <xf numFmtId="42" fontId="6" fillId="0" borderId="9" xfId="0" applyNumberFormat="1" applyFont="1" applyFill="1" applyBorder="1" applyAlignment="1" applyProtection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6" fontId="8" fillId="0" borderId="0" xfId="3" applyNumberFormat="1" applyFont="1" applyFill="1" applyBorder="1" applyAlignment="1">
      <alignment horizontal="left" wrapText="1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Protection="1"/>
    <xf numFmtId="9" fontId="6" fillId="0" borderId="0" xfId="5" applyFont="1" applyFill="1" applyBorder="1" applyAlignment="1" applyProtection="1">
      <alignment vertical="center"/>
    </xf>
    <xf numFmtId="168" fontId="6" fillId="0" borderId="0" xfId="5" applyNumberFormat="1" applyFont="1" applyFill="1" applyBorder="1" applyAlignment="1" applyProtection="1">
      <alignment vertical="center"/>
    </xf>
    <xf numFmtId="165" fontId="8" fillId="0" borderId="9" xfId="2" applyNumberFormat="1" applyFont="1" applyFill="1" applyBorder="1"/>
    <xf numFmtId="42" fontId="8" fillId="0" borderId="10" xfId="2" applyNumberFormat="1" applyFont="1" applyFill="1" applyBorder="1"/>
    <xf numFmtId="165" fontId="8" fillId="0" borderId="9" xfId="2" applyNumberFormat="1" applyFont="1" applyFill="1" applyBorder="1" applyAlignment="1">
      <alignment horizontal="center"/>
    </xf>
    <xf numFmtId="168" fontId="6" fillId="0" borderId="0" xfId="5" applyNumberFormat="1" applyFont="1" applyFill="1" applyBorder="1"/>
    <xf numFmtId="9" fontId="6" fillId="0" borderId="0" xfId="5" applyNumberFormat="1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vertical="center"/>
    </xf>
    <xf numFmtId="42" fontId="8" fillId="0" borderId="15" xfId="3" applyNumberFormat="1" applyFont="1" applyFill="1" applyBorder="1"/>
    <xf numFmtId="165" fontId="8" fillId="0" borderId="14" xfId="2" applyNumberFormat="1" applyFont="1" applyFill="1" applyBorder="1" applyAlignment="1">
      <alignment horizontal="center"/>
    </xf>
    <xf numFmtId="1" fontId="8" fillId="0" borderId="15" xfId="2" applyNumberFormat="1" applyFont="1" applyFill="1" applyBorder="1"/>
    <xf numFmtId="42" fontId="8" fillId="0" borderId="15" xfId="2" applyNumberFormat="1" applyFont="1" applyFill="1" applyBorder="1"/>
    <xf numFmtId="42" fontId="8" fillId="0" borderId="16" xfId="2" applyNumberFormat="1" applyFont="1" applyFill="1" applyBorder="1"/>
    <xf numFmtId="165" fontId="8" fillId="0" borderId="14" xfId="2" applyNumberFormat="1" applyFont="1" applyFill="1" applyBorder="1"/>
    <xf numFmtId="42" fontId="5" fillId="0" borderId="15" xfId="0" applyNumberFormat="1" applyFont="1" applyFill="1" applyBorder="1" applyAlignment="1" applyProtection="1">
      <alignment horizontal="left"/>
      <protection locked="0"/>
    </xf>
    <xf numFmtId="42" fontId="5" fillId="0" borderId="14" xfId="0" applyNumberFormat="1" applyFont="1" applyFill="1" applyBorder="1" applyAlignment="1" applyProtection="1">
      <alignment horizontal="left" vertical="center"/>
    </xf>
    <xf numFmtId="42" fontId="5" fillId="0" borderId="15" xfId="0" applyNumberFormat="1" applyFont="1" applyFill="1" applyBorder="1" applyAlignment="1" applyProtection="1">
      <alignment vertical="center"/>
    </xf>
    <xf numFmtId="42" fontId="5" fillId="0" borderId="16" xfId="0" applyNumberFormat="1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/>
    <xf numFmtId="169" fontId="6" fillId="0" borderId="0" xfId="0" applyNumberFormat="1" applyFont="1" applyFill="1" applyBorder="1"/>
    <xf numFmtId="42" fontId="7" fillId="0" borderId="6" xfId="3" applyNumberFormat="1" applyFont="1" applyFill="1" applyBorder="1" applyAlignment="1">
      <alignment horizontal="left" wrapText="1"/>
    </xf>
    <xf numFmtId="42" fontId="6" fillId="0" borderId="7" xfId="0" applyNumberFormat="1" applyFont="1" applyFill="1" applyBorder="1"/>
    <xf numFmtId="42" fontId="7" fillId="0" borderId="7" xfId="3" applyNumberFormat="1" applyFont="1" applyFill="1" applyBorder="1" applyAlignment="1">
      <alignment horizontal="left" wrapText="1"/>
    </xf>
    <xf numFmtId="42" fontId="7" fillId="0" borderId="8" xfId="3" applyNumberFormat="1" applyFont="1" applyFill="1" applyBorder="1" applyAlignment="1">
      <alignment horizontal="left" wrapText="1"/>
    </xf>
    <xf numFmtId="42" fontId="8" fillId="0" borderId="9" xfId="3" applyNumberFormat="1" applyFont="1" applyFill="1" applyBorder="1" applyAlignment="1">
      <alignment horizontal="left" wrapText="1"/>
    </xf>
    <xf numFmtId="42" fontId="8" fillId="0" borderId="10" xfId="3" applyNumberFormat="1" applyFont="1" applyFill="1" applyBorder="1" applyAlignment="1">
      <alignment horizontal="left" wrapText="1"/>
    </xf>
    <xf numFmtId="42" fontId="6" fillId="0" borderId="12" xfId="0" applyNumberFormat="1" applyFont="1" applyFill="1" applyBorder="1" applyAlignment="1" applyProtection="1">
      <alignment vertical="center"/>
    </xf>
    <xf numFmtId="42" fontId="6" fillId="0" borderId="12" xfId="0" applyNumberFormat="1" applyFont="1" applyFill="1" applyBorder="1"/>
    <xf numFmtId="165" fontId="6" fillId="0" borderId="9" xfId="0" applyNumberFormat="1" applyFont="1" applyFill="1" applyBorder="1" applyAlignment="1" applyProtection="1">
      <alignment horizontal="center" vertical="center"/>
    </xf>
    <xf numFmtId="42" fontId="8" fillId="0" borderId="0" xfId="1" applyNumberFormat="1" applyFont="1" applyFill="1" applyBorder="1" applyAlignment="1" applyProtection="1">
      <alignment vertical="center"/>
    </xf>
    <xf numFmtId="42" fontId="8" fillId="0" borderId="1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42" fontId="6" fillId="0" borderId="11" xfId="0" applyNumberFormat="1" applyFont="1" applyFill="1" applyBorder="1" applyAlignment="1" applyProtection="1">
      <alignment horizontal="left" vertical="center"/>
    </xf>
    <xf numFmtId="42" fontId="7" fillId="2" borderId="0" xfId="0" applyNumberFormat="1" applyFont="1" applyFill="1" applyBorder="1" applyAlignment="1" applyProtection="1">
      <alignment horizontal="center" vertical="center"/>
    </xf>
    <xf numFmtId="42" fontId="7" fillId="2" borderId="0" xfId="0" applyNumberFormat="1" applyFont="1" applyFill="1" applyBorder="1" applyAlignment="1" applyProtection="1">
      <alignment horizontal="left" vertical="center"/>
    </xf>
    <xf numFmtId="42" fontId="7" fillId="2" borderId="0" xfId="0" applyNumberFormat="1" applyFont="1" applyFill="1" applyBorder="1"/>
    <xf numFmtId="42" fontId="5" fillId="2" borderId="0" xfId="0" applyNumberFormat="1" applyFont="1" applyFill="1" applyBorder="1" applyAlignment="1" applyProtection="1">
      <alignment vertical="center"/>
    </xf>
    <xf numFmtId="42" fontId="5" fillId="2" borderId="0" xfId="0" applyNumberFormat="1" applyFont="1" applyFill="1" applyBorder="1" applyAlignment="1" applyProtection="1">
      <alignment horizontal="left"/>
      <protection locked="0"/>
    </xf>
    <xf numFmtId="42" fontId="7" fillId="2" borderId="0" xfId="2" applyNumberFormat="1" applyFont="1" applyFill="1" applyBorder="1"/>
    <xf numFmtId="42" fontId="7" fillId="2" borderId="0" xfId="3" applyNumberFormat="1" applyFont="1" applyFill="1" applyBorder="1" applyAlignment="1">
      <alignment wrapText="1"/>
    </xf>
    <xf numFmtId="42" fontId="7" fillId="2" borderId="0" xfId="3" applyNumberFormat="1" applyFont="1" applyFill="1" applyBorder="1" applyAlignment="1">
      <alignment horizontal="left"/>
    </xf>
    <xf numFmtId="42" fontId="7" fillId="2" borderId="0" xfId="3" applyNumberFormat="1" applyFont="1" applyFill="1" applyBorder="1"/>
    <xf numFmtId="42" fontId="8" fillId="2" borderId="0" xfId="2" applyNumberFormat="1" applyFont="1" applyFill="1" applyBorder="1"/>
    <xf numFmtId="42" fontId="7" fillId="2" borderId="0" xfId="0" applyNumberFormat="1" applyFont="1" applyFill="1" applyBorder="1" applyAlignment="1"/>
    <xf numFmtId="42" fontId="5" fillId="2" borderId="0" xfId="0" applyNumberFormat="1" applyFont="1" applyFill="1" applyBorder="1"/>
    <xf numFmtId="42" fontId="7" fillId="2" borderId="0" xfId="0" applyNumberFormat="1" applyFont="1" applyFill="1" applyBorder="1" applyAlignment="1">
      <alignment horizontal="left"/>
    </xf>
    <xf numFmtId="42" fontId="8" fillId="2" borderId="0" xfId="0" applyNumberFormat="1" applyFont="1" applyFill="1" applyBorder="1" applyAlignment="1">
      <alignment horizontal="left"/>
    </xf>
    <xf numFmtId="42" fontId="7" fillId="2" borderId="0" xfId="2" applyNumberFormat="1" applyFont="1" applyFill="1" applyBorder="1" applyAlignment="1">
      <alignment horizontal="left"/>
    </xf>
    <xf numFmtId="42" fontId="7" fillId="2" borderId="4" xfId="2" applyNumberFormat="1" applyFont="1" applyFill="1" applyBorder="1"/>
    <xf numFmtId="42" fontId="16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left" vertical="center"/>
    </xf>
    <xf numFmtId="1" fontId="6" fillId="0" borderId="0" xfId="0" applyNumberFormat="1" applyFont="1" applyFill="1" applyBorder="1" applyAlignment="1" applyProtection="1">
      <alignment horizontal="left"/>
    </xf>
    <xf numFmtId="42" fontId="8" fillId="0" borderId="0" xfId="0" applyNumberFormat="1" applyFont="1" applyFill="1" applyBorder="1" applyAlignment="1" applyProtection="1">
      <alignment horizontal="left"/>
      <protection locked="0"/>
    </xf>
    <xf numFmtId="42" fontId="7" fillId="0" borderId="9" xfId="0" applyNumberFormat="1" applyFont="1" applyFill="1" applyBorder="1" applyAlignment="1" applyProtection="1">
      <alignment horizontal="left" vertical="center"/>
    </xf>
    <xf numFmtId="42" fontId="19" fillId="0" borderId="0" xfId="0" applyNumberFormat="1" applyFont="1" applyFill="1" applyBorder="1" applyAlignment="1" applyProtection="1">
      <alignment vertical="center"/>
    </xf>
    <xf numFmtId="42" fontId="19" fillId="0" borderId="0" xfId="0" applyNumberFormat="1" applyFont="1" applyFill="1" applyBorder="1"/>
    <xf numFmtId="42" fontId="6" fillId="3" borderId="0" xfId="0" applyNumberFormat="1" applyFont="1" applyFill="1" applyBorder="1" applyAlignment="1" applyProtection="1">
      <alignment horizontal="left"/>
      <protection locked="0"/>
    </xf>
    <xf numFmtId="42" fontId="5" fillId="3" borderId="9" xfId="0" applyNumberFormat="1" applyFont="1" applyFill="1" applyBorder="1" applyAlignment="1" applyProtection="1">
      <alignment horizontal="left" vertical="center"/>
    </xf>
    <xf numFmtId="42" fontId="6" fillId="3" borderId="0" xfId="0" applyNumberFormat="1" applyFont="1" applyFill="1" applyBorder="1"/>
    <xf numFmtId="42" fontId="6" fillId="3" borderId="0" xfId="1" applyNumberFormat="1" applyFont="1" applyFill="1" applyBorder="1" applyAlignment="1" applyProtection="1">
      <alignment vertical="center"/>
    </xf>
    <xf numFmtId="42" fontId="6" fillId="3" borderId="0" xfId="0" applyNumberFormat="1" applyFont="1" applyFill="1" applyBorder="1" applyAlignment="1" applyProtection="1">
      <alignment vertical="center"/>
    </xf>
    <xf numFmtId="42" fontId="8" fillId="3" borderId="0" xfId="1" applyNumberFormat="1" applyFont="1" applyFill="1" applyBorder="1" applyAlignment="1" applyProtection="1">
      <alignment vertical="center"/>
    </xf>
    <xf numFmtId="42" fontId="8" fillId="3" borderId="0" xfId="3" applyNumberFormat="1" applyFont="1" applyFill="1" applyBorder="1"/>
    <xf numFmtId="165" fontId="8" fillId="3" borderId="9" xfId="2" applyNumberFormat="1" applyFont="1" applyFill="1" applyBorder="1" applyAlignment="1">
      <alignment horizontal="center"/>
    </xf>
    <xf numFmtId="165" fontId="6" fillId="3" borderId="0" xfId="0" applyNumberFormat="1" applyFont="1" applyFill="1" applyBorder="1" applyAlignment="1" applyProtection="1">
      <alignment vertical="center"/>
    </xf>
    <xf numFmtId="42" fontId="8" fillId="3" borderId="0" xfId="2" applyNumberFormat="1" applyFont="1" applyFill="1" applyBorder="1"/>
    <xf numFmtId="42" fontId="8" fillId="3" borderId="10" xfId="2" applyNumberFormat="1" applyFont="1" applyFill="1" applyBorder="1"/>
    <xf numFmtId="9" fontId="6" fillId="3" borderId="0" xfId="5" applyFont="1" applyFill="1" applyBorder="1" applyAlignment="1" applyProtection="1">
      <alignment vertical="center"/>
    </xf>
    <xf numFmtId="1" fontId="8" fillId="3" borderId="0" xfId="2" applyNumberFormat="1" applyFont="1" applyFill="1" applyBorder="1"/>
    <xf numFmtId="165" fontId="8" fillId="3" borderId="9" xfId="2" applyNumberFormat="1" applyFont="1" applyFill="1" applyBorder="1"/>
    <xf numFmtId="168" fontId="6" fillId="3" borderId="0" xfId="5" applyNumberFormat="1" applyFont="1" applyFill="1" applyBorder="1" applyAlignment="1" applyProtection="1">
      <alignment vertical="center"/>
    </xf>
    <xf numFmtId="2" fontId="8" fillId="3" borderId="0" xfId="2" applyNumberFormat="1" applyFont="1" applyFill="1" applyBorder="1"/>
    <xf numFmtId="168" fontId="6" fillId="3" borderId="0" xfId="5" applyNumberFormat="1" applyFont="1" applyFill="1" applyBorder="1"/>
    <xf numFmtId="10" fontId="8" fillId="3" borderId="0" xfId="2" applyNumberFormat="1" applyFont="1" applyFill="1" applyBorder="1"/>
    <xf numFmtId="9" fontId="6" fillId="3" borderId="0" xfId="5" applyNumberFormat="1" applyFont="1" applyFill="1" applyBorder="1" applyAlignment="1" applyProtection="1">
      <alignment vertical="center"/>
    </xf>
    <xf numFmtId="42" fontId="8" fillId="3" borderId="15" xfId="3" applyNumberFormat="1" applyFont="1" applyFill="1" applyBorder="1"/>
    <xf numFmtId="165" fontId="8" fillId="3" borderId="14" xfId="2" applyNumberFormat="1" applyFont="1" applyFill="1" applyBorder="1" applyAlignment="1">
      <alignment horizontal="center"/>
    </xf>
    <xf numFmtId="1" fontId="8" fillId="3" borderId="15" xfId="2" applyNumberFormat="1" applyFont="1" applyFill="1" applyBorder="1"/>
    <xf numFmtId="42" fontId="8" fillId="3" borderId="15" xfId="2" applyNumberFormat="1" applyFont="1" applyFill="1" applyBorder="1"/>
    <xf numFmtId="42" fontId="8" fillId="3" borderId="16" xfId="2" applyNumberFormat="1" applyFont="1" applyFill="1" applyBorder="1"/>
    <xf numFmtId="165" fontId="8" fillId="3" borderId="14" xfId="2" applyNumberFormat="1" applyFont="1" applyFill="1" applyBorder="1"/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3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7" fillId="0" borderId="14" xfId="3" applyNumberFormat="1" applyFont="1" applyFill="1" applyBorder="1" applyAlignment="1">
      <alignment horizontal="center"/>
    </xf>
    <xf numFmtId="42" fontId="7" fillId="0" borderId="15" xfId="3" applyNumberFormat="1" applyFont="1" applyFill="1" applyBorder="1" applyAlignment="1">
      <alignment horizontal="center"/>
    </xf>
    <xf numFmtId="42" fontId="7" fillId="0" borderId="16" xfId="3" applyNumberFormat="1" applyFont="1" applyFill="1" applyBorder="1" applyAlignment="1">
      <alignment horizontal="center"/>
    </xf>
    <xf numFmtId="42" fontId="10" fillId="0" borderId="1" xfId="0" applyNumberFormat="1" applyFont="1" applyFill="1" applyBorder="1" applyAlignment="1" applyProtection="1">
      <alignment horizontal="center" vertical="center"/>
    </xf>
    <xf numFmtId="42" fontId="6" fillId="3" borderId="10" xfId="0" applyNumberFormat="1" applyFont="1" applyFill="1" applyBorder="1" applyAlignment="1" applyProtection="1">
      <alignment vertical="center"/>
    </xf>
    <xf numFmtId="42" fontId="8" fillId="4" borderId="0" xfId="0" applyNumberFormat="1" applyFont="1" applyFill="1" applyBorder="1" applyAlignment="1" applyProtection="1">
      <alignment horizontal="left"/>
      <protection locked="0"/>
    </xf>
    <xf numFmtId="42" fontId="7" fillId="4" borderId="9" xfId="0" applyNumberFormat="1" applyFont="1" applyFill="1" applyBorder="1" applyAlignment="1" applyProtection="1">
      <alignment horizontal="left" vertical="center"/>
    </xf>
    <xf numFmtId="42" fontId="8" fillId="4" borderId="0" xfId="0" applyNumberFormat="1" applyFont="1" applyFill="1" applyBorder="1"/>
    <xf numFmtId="42" fontId="8" fillId="4" borderId="0" xfId="1" applyNumberFormat="1" applyFont="1" applyFill="1" applyBorder="1" applyAlignment="1" applyProtection="1">
      <alignment vertical="center"/>
    </xf>
    <xf numFmtId="42" fontId="8" fillId="4" borderId="0" xfId="0" applyNumberFormat="1" applyFont="1" applyFill="1" applyBorder="1" applyAlignment="1" applyProtection="1">
      <alignment vertical="center"/>
    </xf>
    <xf numFmtId="42" fontId="8" fillId="4" borderId="10" xfId="0" applyNumberFormat="1" applyFont="1" applyFill="1" applyBorder="1" applyAlignment="1" applyProtection="1">
      <alignment vertical="center"/>
    </xf>
    <xf numFmtId="42" fontId="8" fillId="3" borderId="0" xfId="0" applyNumberFormat="1" applyFont="1" applyFill="1" applyBorder="1" applyAlignment="1" applyProtection="1">
      <alignment horizontal="left"/>
      <protection locked="0"/>
    </xf>
    <xf numFmtId="42" fontId="7" fillId="3" borderId="9" xfId="0" applyNumberFormat="1" applyFont="1" applyFill="1" applyBorder="1" applyAlignment="1" applyProtection="1">
      <alignment horizontal="left" vertical="center"/>
    </xf>
    <xf numFmtId="42" fontId="8" fillId="3" borderId="0" xfId="0" applyNumberFormat="1" applyFont="1" applyFill="1" applyBorder="1"/>
    <xf numFmtId="42" fontId="8" fillId="3" borderId="0" xfId="0" applyNumberFormat="1" applyFont="1" applyFill="1" applyBorder="1" applyAlignment="1" applyProtection="1">
      <alignment vertical="center"/>
    </xf>
    <xf numFmtId="42" fontId="8" fillId="3" borderId="10" xfId="0" applyNumberFormat="1" applyFont="1" applyFill="1" applyBorder="1" applyAlignment="1" applyProtection="1">
      <alignment vertical="center"/>
    </xf>
    <xf numFmtId="42" fontId="16" fillId="0" borderId="0" xfId="2" applyNumberFormat="1" applyFont="1" applyFill="1" applyBorder="1"/>
    <xf numFmtId="42" fontId="7" fillId="3" borderId="17" xfId="2" applyNumberFormat="1" applyFont="1" applyFill="1" applyBorder="1"/>
    <xf numFmtId="42" fontId="8" fillId="3" borderId="0" xfId="3" applyNumberFormat="1" applyFont="1" applyFill="1" applyBorder="1" applyAlignment="1">
      <alignment wrapText="1"/>
    </xf>
    <xf numFmtId="42" fontId="7" fillId="3" borderId="11" xfId="3" applyNumberFormat="1" applyFont="1" applyFill="1" applyBorder="1" applyAlignment="1">
      <alignment wrapText="1"/>
    </xf>
    <xf numFmtId="1" fontId="7" fillId="3" borderId="12" xfId="2" applyNumberFormat="1" applyFont="1" applyFill="1" applyBorder="1"/>
    <xf numFmtId="42" fontId="7" fillId="3" borderId="12" xfId="2" applyNumberFormat="1" applyFont="1" applyFill="1" applyBorder="1"/>
    <xf numFmtId="42" fontId="7" fillId="3" borderId="13" xfId="2" applyNumberFormat="1" applyFont="1" applyFill="1" applyBorder="1"/>
    <xf numFmtId="165" fontId="7" fillId="3" borderId="11" xfId="2" applyNumberFormat="1" applyFont="1" applyFill="1" applyBorder="1"/>
    <xf numFmtId="42" fontId="7" fillId="3" borderId="0" xfId="2" applyNumberFormat="1" applyFont="1" applyFill="1" applyBorder="1"/>
    <xf numFmtId="42" fontId="7" fillId="3" borderId="0" xfId="3" applyNumberFormat="1" applyFont="1" applyFill="1" applyBorder="1" applyAlignment="1">
      <alignment wrapText="1"/>
    </xf>
  </cellXfs>
  <cellStyles count="6">
    <cellStyle name="Currency" xfId="1" builtinId="4"/>
    <cellStyle name="Geneva" xfId="4"/>
    <cellStyle name="Normal" xfId="0" builtinId="0"/>
    <cellStyle name="Normal_bandcosts" xfId="3"/>
    <cellStyle name="Normal_DANGEROUS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17"/>
  <sheetViews>
    <sheetView tabSelected="1" zoomScale="70" zoomScaleNormal="70" zoomScaleSheetLayoutView="130" workbookViewId="0">
      <selection activeCell="O203" sqref="O203"/>
    </sheetView>
  </sheetViews>
  <sheetFormatPr defaultColWidth="9.109375" defaultRowHeight="14.4"/>
  <cols>
    <col min="1" max="1" width="21.6640625" style="2" customWidth="1"/>
    <col min="2" max="2" width="34.88671875" style="2" bestFit="1" customWidth="1"/>
    <col min="3" max="3" width="14.44140625" style="2" customWidth="1"/>
    <col min="4" max="4" width="9.44140625" style="2" bestFit="1" customWidth="1"/>
    <col min="5" max="5" width="12.33203125" style="2" bestFit="1" customWidth="1"/>
    <col min="6" max="6" width="13.5546875" style="2" bestFit="1" customWidth="1"/>
    <col min="7" max="7" width="12.88671875" style="2" customWidth="1"/>
    <col min="8" max="8" width="12" style="2" bestFit="1" customWidth="1"/>
    <col min="9" max="9" width="10.88671875" style="2" bestFit="1" customWidth="1"/>
    <col min="10" max="10" width="19.88671875" style="2" customWidth="1"/>
    <col min="11" max="11" width="12.109375" style="2" bestFit="1" customWidth="1"/>
    <col min="12" max="12" width="20.109375" style="2" bestFit="1" customWidth="1"/>
    <col min="13" max="15" width="20.109375" style="2" customWidth="1"/>
    <col min="16" max="16" width="67" style="2" customWidth="1"/>
    <col min="17" max="17" width="20.88671875" style="2" bestFit="1" customWidth="1"/>
    <col min="18" max="20" width="9.109375" style="2"/>
    <col min="21" max="21" width="9.44140625" style="2" bestFit="1" customWidth="1"/>
    <col min="22" max="24" width="9.109375" style="2"/>
    <col min="25" max="25" width="9.44140625" style="2" bestFit="1" customWidth="1"/>
    <col min="26" max="26" width="9.109375" style="2"/>
    <col min="27" max="27" width="9.44140625" style="2" bestFit="1" customWidth="1"/>
    <col min="28" max="16384" width="9.109375" style="2"/>
  </cols>
  <sheetData>
    <row r="1" spans="1:16">
      <c r="A1" s="1" t="s">
        <v>0</v>
      </c>
      <c r="B1" s="1" t="s">
        <v>300</v>
      </c>
    </row>
    <row r="2" spans="1:16">
      <c r="A2" s="1" t="s">
        <v>1</v>
      </c>
      <c r="B2" s="1" t="s">
        <v>301</v>
      </c>
    </row>
    <row r="3" spans="1:16">
      <c r="A3" s="1" t="s">
        <v>2</v>
      </c>
      <c r="B3" s="3" t="s">
        <v>3</v>
      </c>
      <c r="C3" s="4"/>
    </row>
    <row r="4" spans="1:16">
      <c r="A4" s="1" t="s">
        <v>4</v>
      </c>
      <c r="B4" s="69">
        <v>5</v>
      </c>
      <c r="C4" s="74" t="s">
        <v>5</v>
      </c>
      <c r="D4" s="73">
        <v>8</v>
      </c>
      <c r="E4" s="30" t="s">
        <v>6</v>
      </c>
      <c r="F4" s="2">
        <v>200</v>
      </c>
    </row>
    <row r="5" spans="1:16">
      <c r="A5" s="1" t="s">
        <v>7</v>
      </c>
      <c r="B5" s="70">
        <v>2</v>
      </c>
      <c r="C5" s="74" t="s">
        <v>8</v>
      </c>
      <c r="D5" s="73">
        <v>6</v>
      </c>
      <c r="E5" s="30" t="s">
        <v>9</v>
      </c>
      <c r="F5" s="72">
        <v>14</v>
      </c>
      <c r="G5" s="30" t="s">
        <v>10</v>
      </c>
      <c r="H5" s="72">
        <v>200</v>
      </c>
    </row>
    <row r="6" spans="1:16">
      <c r="A6" s="1"/>
      <c r="B6" s="70"/>
      <c r="C6" s="74"/>
      <c r="D6" s="73"/>
      <c r="E6" s="30"/>
      <c r="F6" s="72"/>
    </row>
    <row r="7" spans="1:16">
      <c r="A7" s="1" t="s">
        <v>11</v>
      </c>
      <c r="B7" s="93" t="s">
        <v>12</v>
      </c>
      <c r="D7" s="73"/>
      <c r="E7" s="30"/>
      <c r="F7" s="74"/>
      <c r="L7" s="2" t="s">
        <v>302</v>
      </c>
      <c r="M7" s="2" t="s">
        <v>303</v>
      </c>
      <c r="N7" s="2" t="s">
        <v>308</v>
      </c>
      <c r="O7" s="2" t="s">
        <v>304</v>
      </c>
    </row>
    <row r="8" spans="1:16">
      <c r="A8" s="1"/>
      <c r="B8" s="94" t="str">
        <f>A28</f>
        <v xml:space="preserve">ZK101 - COMMISSIONING &amp; FEES </v>
      </c>
      <c r="D8" s="73"/>
      <c r="E8" s="30"/>
      <c r="L8" s="5">
        <f>L72</f>
        <v>2772</v>
      </c>
      <c r="M8" s="2">
        <f>M72</f>
        <v>2772</v>
      </c>
      <c r="N8" s="2">
        <f>SUM(L8-M8)</f>
        <v>0</v>
      </c>
      <c r="P8" s="2" t="s">
        <v>14</v>
      </c>
    </row>
    <row r="9" spans="1:16">
      <c r="A9" s="1"/>
      <c r="B9" s="94" t="str">
        <f>A75</f>
        <v xml:space="preserve">ZK102 - DEVELOPMENT &amp; R&amp;D </v>
      </c>
      <c r="D9" s="73"/>
      <c r="E9" s="30"/>
      <c r="L9" s="5">
        <f>L95</f>
        <v>5250</v>
      </c>
      <c r="M9" s="2">
        <v>50</v>
      </c>
      <c r="N9" s="2">
        <f>SUM(L9-M9)</f>
        <v>5200</v>
      </c>
      <c r="P9" s="2" t="s">
        <v>15</v>
      </c>
    </row>
    <row r="10" spans="1:16">
      <c r="A10" s="1"/>
      <c r="B10" s="94" t="str">
        <f>A97</f>
        <v xml:space="preserve">ZK103 - CREATIVE TEAM, PRODUCTION TEAM &amp; CONSULTANTS </v>
      </c>
      <c r="C10" s="74"/>
      <c r="D10" s="73"/>
      <c r="E10" s="30"/>
      <c r="L10" s="2">
        <f>L156</f>
        <v>130909.10666666667</v>
      </c>
      <c r="M10" s="2">
        <f>M156</f>
        <v>117108.66666666667</v>
      </c>
      <c r="N10" s="2">
        <f t="shared" ref="N9:N22" si="0">SUM(L10-M10)</f>
        <v>13800.440000000002</v>
      </c>
    </row>
    <row r="11" spans="1:16">
      <c r="A11" s="1"/>
      <c r="B11" s="94" t="str">
        <f>A158</f>
        <v xml:space="preserve">ZK104 - PERFORMERS AND MUSICIANS </v>
      </c>
      <c r="C11" s="74"/>
      <c r="D11" s="73"/>
      <c r="E11" s="30"/>
      <c r="L11" s="2">
        <f>L189</f>
        <v>72954.186666666661</v>
      </c>
      <c r="M11" s="2">
        <f>M189</f>
        <v>47754.186666666661</v>
      </c>
      <c r="N11" s="2">
        <f t="shared" si="0"/>
        <v>25200</v>
      </c>
    </row>
    <row r="12" spans="1:16">
      <c r="A12" s="1"/>
      <c r="B12" s="94" t="str">
        <f>A191</f>
        <v xml:space="preserve">ZK105 - REHEARSAL COSTS </v>
      </c>
      <c r="C12" s="74"/>
      <c r="D12" s="73"/>
      <c r="E12" s="30"/>
      <c r="L12" s="2">
        <f>L209</f>
        <v>4750</v>
      </c>
      <c r="M12" s="2">
        <f>M209</f>
        <v>4750</v>
      </c>
      <c r="N12" s="2">
        <f t="shared" si="0"/>
        <v>0</v>
      </c>
    </row>
    <row r="13" spans="1:16">
      <c r="A13" s="1"/>
      <c r="B13" s="94" t="str">
        <f>A212</f>
        <v xml:space="preserve">ZK106 - TECHNICAL &amp; PRODUCTION </v>
      </c>
      <c r="C13" s="74"/>
      <c r="D13" s="73"/>
      <c r="E13" s="30"/>
      <c r="L13" s="2">
        <f>L252</f>
        <v>67800</v>
      </c>
      <c r="M13" s="2">
        <f>M252</f>
        <v>0</v>
      </c>
      <c r="N13" s="2">
        <f t="shared" si="0"/>
        <v>67800</v>
      </c>
    </row>
    <row r="14" spans="1:16">
      <c r="A14" s="1"/>
      <c r="B14" s="94" t="str">
        <f>A254</f>
        <v xml:space="preserve">ZK107 - VENUE &amp; LOGISTICS </v>
      </c>
      <c r="C14" s="74"/>
      <c r="D14" s="73"/>
      <c r="E14" s="30"/>
      <c r="L14" s="2">
        <f>L289</f>
        <v>16250</v>
      </c>
      <c r="M14" s="2">
        <f>M289</f>
        <v>0</v>
      </c>
      <c r="N14" s="2">
        <f t="shared" si="0"/>
        <v>16250</v>
      </c>
    </row>
    <row r="15" spans="1:16">
      <c r="A15" s="1"/>
      <c r="B15" s="94" t="str">
        <f>A291</f>
        <v>ZK108 - PROGRAMME LEGAL &amp; DOCUMENTATION</v>
      </c>
      <c r="C15" s="74"/>
      <c r="D15" s="73"/>
      <c r="E15" s="30"/>
      <c r="L15" s="2">
        <f>L299</f>
        <v>3500</v>
      </c>
      <c r="M15" s="2">
        <f>M299</f>
        <v>0</v>
      </c>
      <c r="N15" s="2">
        <f t="shared" si="0"/>
        <v>3500</v>
      </c>
    </row>
    <row r="16" spans="1:16">
      <c r="A16" s="1"/>
      <c r="B16" s="94" t="str">
        <f>A301</f>
        <v>ZK109 - PROGRAMME MARKETING, DIGITAL &amp; COMMS</v>
      </c>
      <c r="C16" s="74"/>
      <c r="D16" s="73"/>
      <c r="E16" s="30"/>
      <c r="L16" s="2">
        <f>L327</f>
        <v>18000</v>
      </c>
      <c r="M16" s="2">
        <f>M327</f>
        <v>0</v>
      </c>
      <c r="N16" s="2">
        <f t="shared" si="0"/>
        <v>18000</v>
      </c>
    </row>
    <row r="17" spans="1:16">
      <c r="A17" s="1"/>
      <c r="B17" s="94" t="str">
        <f>A329</f>
        <v xml:space="preserve">ZK110 - PROGRAMME EDUCATION &amp; COMMUNITY ENGAGEMENT </v>
      </c>
      <c r="C17" s="74"/>
      <c r="D17" s="73"/>
      <c r="E17" s="30"/>
      <c r="L17" s="2">
        <f>L350</f>
        <v>6500</v>
      </c>
      <c r="M17" s="2">
        <f>M350</f>
        <v>0</v>
      </c>
      <c r="N17" s="2">
        <f t="shared" si="0"/>
        <v>6500</v>
      </c>
    </row>
    <row r="18" spans="1:16">
      <c r="A18" s="1"/>
      <c r="B18" s="94" t="str">
        <f>A352</f>
        <v xml:space="preserve">ZK111 - PROGRAMME VOLUNTEERING </v>
      </c>
      <c r="C18" s="74"/>
      <c r="D18" s="73"/>
      <c r="E18" s="30"/>
      <c r="L18" s="2">
        <f>L368</f>
        <v>1050</v>
      </c>
      <c r="M18" s="2">
        <f>M368</f>
        <v>0</v>
      </c>
      <c r="N18" s="2">
        <f t="shared" si="0"/>
        <v>1050</v>
      </c>
    </row>
    <row r="19" spans="1:16">
      <c r="A19" s="1"/>
      <c r="B19" s="94" t="str">
        <f>A371</f>
        <v xml:space="preserve">ZK112 - ARTIST &amp; GUEST LIAISON </v>
      </c>
      <c r="C19" s="74"/>
      <c r="D19" s="73"/>
      <c r="E19" s="30"/>
      <c r="L19" s="2">
        <f>L388</f>
        <v>1500</v>
      </c>
      <c r="M19" s="2">
        <f>M388</f>
        <v>0</v>
      </c>
      <c r="N19" s="2">
        <f t="shared" si="0"/>
        <v>1500</v>
      </c>
    </row>
    <row r="20" spans="1:16">
      <c r="A20" s="1"/>
      <c r="B20" s="94" t="str">
        <f>A390</f>
        <v xml:space="preserve">ZK113 - RUNNING COSTS </v>
      </c>
      <c r="C20" s="74"/>
      <c r="D20" s="73"/>
      <c r="E20" s="30"/>
      <c r="L20" s="2">
        <f>L400</f>
        <v>0</v>
      </c>
      <c r="M20" s="2">
        <f>M400</f>
        <v>0</v>
      </c>
      <c r="N20" s="2">
        <f t="shared" si="0"/>
        <v>0</v>
      </c>
      <c r="P20" s="2" t="s">
        <v>16</v>
      </c>
    </row>
    <row r="21" spans="1:16">
      <c r="A21" s="1"/>
      <c r="B21" s="94" t="str">
        <f>A403</f>
        <v>ZK114 - ADMIN &amp; MISC</v>
      </c>
      <c r="C21" s="74"/>
      <c r="D21" s="73"/>
      <c r="E21" s="30"/>
      <c r="L21" s="2">
        <f>L411</f>
        <v>500</v>
      </c>
      <c r="M21" s="2">
        <f>M411</f>
        <v>0</v>
      </c>
      <c r="N21" s="2">
        <f t="shared" si="0"/>
        <v>500</v>
      </c>
    </row>
    <row r="22" spans="1:16">
      <c r="A22" s="1"/>
      <c r="B22" s="93" t="s">
        <v>13</v>
      </c>
      <c r="C22" s="74"/>
      <c r="D22" s="95"/>
      <c r="E22" s="30"/>
      <c r="L22" s="30">
        <f>SUM(L8:L21)</f>
        <v>331735.29333333333</v>
      </c>
      <c r="M22" s="2">
        <f>SUM(M8:M21)</f>
        <v>172434.85333333333</v>
      </c>
      <c r="N22" s="2">
        <f t="shared" si="0"/>
        <v>159300.44</v>
      </c>
    </row>
    <row r="23" spans="1:16">
      <c r="A23" s="30"/>
      <c r="B23" s="130"/>
      <c r="C23" s="74"/>
      <c r="D23" s="73"/>
      <c r="E23" s="30"/>
      <c r="L23" s="72"/>
    </row>
    <row r="24" spans="1:16">
      <c r="A24" s="30"/>
      <c r="B24" s="130" t="s">
        <v>17</v>
      </c>
      <c r="C24" s="5">
        <f>((H5*0.6)*22)/1.2</f>
        <v>2200</v>
      </c>
      <c r="D24" s="73" t="s">
        <v>18</v>
      </c>
      <c r="E24" s="30"/>
      <c r="L24" s="97">
        <f>C24*F5</f>
        <v>30800</v>
      </c>
      <c r="M24" s="2">
        <f>L24</f>
        <v>30800</v>
      </c>
      <c r="P24" s="2" t="s">
        <v>296</v>
      </c>
    </row>
    <row r="25" spans="1:16">
      <c r="A25" s="30"/>
      <c r="B25" s="130" t="s">
        <v>19</v>
      </c>
      <c r="C25" s="74"/>
      <c r="D25" s="73"/>
      <c r="E25" s="30"/>
      <c r="L25" s="97">
        <v>300000</v>
      </c>
      <c r="M25" s="2">
        <f>L25</f>
        <v>300000</v>
      </c>
      <c r="P25" s="2" t="s">
        <v>20</v>
      </c>
    </row>
    <row r="26" spans="1:16">
      <c r="A26" s="1"/>
      <c r="B26" s="94" t="s">
        <v>21</v>
      </c>
      <c r="C26" s="74"/>
      <c r="D26" s="73"/>
      <c r="E26" s="30"/>
      <c r="L26" s="98">
        <f>L25+L24-L22</f>
        <v>-935.29333333333489</v>
      </c>
      <c r="M26" s="98">
        <f>M25+M24-M22</f>
        <v>158365.14666666667</v>
      </c>
    </row>
    <row r="27" spans="1:16" ht="15" thickBot="1">
      <c r="A27" s="6"/>
      <c r="B27" s="6"/>
      <c r="C27" s="4"/>
      <c r="D27" s="73"/>
    </row>
    <row r="28" spans="1:16" ht="16.5" customHeight="1" thickBot="1">
      <c r="A28" s="162" t="s">
        <v>22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4"/>
      <c r="M28" s="160"/>
      <c r="N28" s="168"/>
      <c r="O28" s="168"/>
      <c r="P28" s="2" t="s">
        <v>23</v>
      </c>
    </row>
    <row r="29" spans="1:16" ht="16.5" customHeight="1">
      <c r="A29" s="31"/>
      <c r="B29" s="3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6" ht="16.5" customHeight="1">
      <c r="A30" s="51"/>
      <c r="B30" s="32" t="s">
        <v>24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16" s="35" customFormat="1" ht="16.5" customHeight="1">
      <c r="A31" s="38"/>
      <c r="B31" s="32" t="s">
        <v>25</v>
      </c>
      <c r="C31" s="38"/>
      <c r="D31" s="38"/>
      <c r="E31" s="38"/>
      <c r="F31" s="38"/>
      <c r="G31" s="38"/>
      <c r="H31" s="38"/>
      <c r="I31" s="38"/>
      <c r="J31" s="38"/>
      <c r="K31" s="38"/>
      <c r="L31" s="38">
        <f>SUM(L30:L30)</f>
        <v>0</v>
      </c>
      <c r="M31" s="38"/>
      <c r="N31" s="38"/>
      <c r="O31" s="38"/>
    </row>
    <row r="32" spans="1:16" s="35" customFormat="1" ht="16.5" customHeight="1">
      <c r="A32" s="38"/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6" s="35" customFormat="1" ht="16.5" customHeight="1">
      <c r="A33" s="38"/>
      <c r="B33" s="32" t="s">
        <v>26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6" s="35" customFormat="1" ht="16.5" customHeight="1">
      <c r="A34" s="38"/>
      <c r="B34" s="32" t="s">
        <v>25</v>
      </c>
      <c r="C34" s="38"/>
      <c r="D34" s="38"/>
      <c r="E34" s="38"/>
      <c r="F34" s="38"/>
      <c r="G34" s="38"/>
      <c r="H34" s="38"/>
      <c r="I34" s="38"/>
      <c r="J34" s="38"/>
      <c r="K34" s="38"/>
      <c r="L34" s="38">
        <f>SUM(L33:L33)</f>
        <v>0</v>
      </c>
      <c r="M34" s="38"/>
      <c r="N34" s="38"/>
      <c r="O34" s="38"/>
    </row>
    <row r="35" spans="1:16" s="35" customFormat="1" ht="16.5" customHeight="1">
      <c r="A35" s="38"/>
      <c r="B35" s="32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1:16" s="35" customFormat="1" ht="16.5" customHeight="1">
      <c r="A36" s="38"/>
      <c r="B36" s="32" t="s">
        <v>27</v>
      </c>
      <c r="C36" s="96">
        <v>0.09</v>
      </c>
      <c r="D36" s="38" t="s">
        <v>28</v>
      </c>
      <c r="E36" s="38"/>
      <c r="F36" s="38"/>
      <c r="G36" s="38"/>
      <c r="H36" s="38"/>
      <c r="I36" s="38"/>
      <c r="J36" s="38"/>
      <c r="K36" s="38"/>
      <c r="L36" s="38">
        <f>C36*L24</f>
        <v>2772</v>
      </c>
      <c r="M36" s="38">
        <f>L24*C36</f>
        <v>2772</v>
      </c>
      <c r="N36" s="51">
        <f>M36</f>
        <v>2772</v>
      </c>
      <c r="O36" s="51"/>
      <c r="P36" s="35" t="s">
        <v>297</v>
      </c>
    </row>
    <row r="37" spans="1:16" s="35" customFormat="1" ht="16.5" customHeight="1">
      <c r="A37" s="38"/>
      <c r="B37" s="32" t="s">
        <v>29</v>
      </c>
      <c r="C37" s="38"/>
      <c r="D37" s="38"/>
      <c r="E37" s="38"/>
      <c r="F37" s="38"/>
      <c r="G37" s="38"/>
      <c r="H37" s="38"/>
      <c r="I37" s="38"/>
      <c r="J37" s="38"/>
      <c r="K37" s="38"/>
      <c r="L37" s="38">
        <f>SUM(L36:L36)</f>
        <v>2772</v>
      </c>
      <c r="M37" s="38">
        <f>SUM(M36:M36)</f>
        <v>2772</v>
      </c>
      <c r="N37" s="51">
        <f>M37</f>
        <v>2772</v>
      </c>
      <c r="O37" s="51"/>
    </row>
    <row r="38" spans="1:16" s="35" customFormat="1" ht="16.5" customHeight="1">
      <c r="A38" s="38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1:16" s="35" customFormat="1" ht="16.5" customHeight="1">
      <c r="A39" s="38"/>
      <c r="B39" s="32" t="s">
        <v>30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6" s="35" customFormat="1" ht="16.5" customHeight="1">
      <c r="A40" s="38"/>
      <c r="B40" s="32" t="s">
        <v>25</v>
      </c>
      <c r="C40" s="38"/>
      <c r="D40" s="38"/>
      <c r="E40" s="38"/>
      <c r="F40" s="38"/>
      <c r="G40" s="38"/>
      <c r="H40" s="38"/>
      <c r="I40" s="38"/>
      <c r="J40" s="38"/>
      <c r="K40" s="38"/>
      <c r="L40" s="38">
        <f>SUM(L39:L39)</f>
        <v>0</v>
      </c>
      <c r="M40" s="38"/>
      <c r="N40" s="38"/>
      <c r="O40" s="38"/>
    </row>
    <row r="41" spans="1:16" s="35" customFormat="1" ht="16.5" customHeight="1">
      <c r="A41" s="38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1:16" s="35" customFormat="1" ht="16.5" customHeight="1">
      <c r="A42" s="38"/>
      <c r="B42" s="32" t="s">
        <v>31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6" s="35" customFormat="1" ht="16.5" customHeight="1">
      <c r="A43" s="38"/>
      <c r="B43" s="32" t="s">
        <v>29</v>
      </c>
      <c r="C43" s="38"/>
      <c r="D43" s="38"/>
      <c r="E43" s="38"/>
      <c r="F43" s="38"/>
      <c r="G43" s="38"/>
      <c r="H43" s="38"/>
      <c r="I43" s="38"/>
      <c r="J43" s="38"/>
      <c r="K43" s="38"/>
      <c r="L43" s="38">
        <f>SUM(L42:L42)</f>
        <v>0</v>
      </c>
      <c r="M43" s="38"/>
      <c r="N43" s="38"/>
      <c r="O43" s="38"/>
    </row>
    <row r="44" spans="1:16" s="35" customFormat="1" ht="16.5" customHeight="1">
      <c r="A44" s="38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6" s="35" customFormat="1" ht="16.5" customHeight="1">
      <c r="A45" s="38"/>
      <c r="B45" s="32" t="s">
        <v>32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6" s="35" customFormat="1" ht="16.5" customHeight="1">
      <c r="A46" s="38"/>
      <c r="B46" s="32" t="s">
        <v>29</v>
      </c>
      <c r="C46" s="38"/>
      <c r="D46" s="38"/>
      <c r="E46" s="38"/>
      <c r="F46" s="38"/>
      <c r="G46" s="38"/>
      <c r="H46" s="38"/>
      <c r="I46" s="38"/>
      <c r="J46" s="38"/>
      <c r="K46" s="38"/>
      <c r="L46" s="38">
        <f>SUM(L45:L45)</f>
        <v>0</v>
      </c>
      <c r="M46" s="38"/>
      <c r="N46" s="38"/>
      <c r="O46" s="38"/>
    </row>
    <row r="47" spans="1:16" s="35" customFormat="1" ht="15.75" customHeight="1">
      <c r="A47" s="38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6" s="35" customFormat="1" ht="15.75" customHeight="1">
      <c r="A48" s="38"/>
      <c r="B48" s="32" t="s">
        <v>33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pans="1:15" s="35" customFormat="1" ht="15.75" customHeight="1">
      <c r="A49" s="38"/>
      <c r="B49" s="32" t="s">
        <v>29</v>
      </c>
      <c r="C49" s="38"/>
      <c r="D49" s="38"/>
      <c r="E49" s="38"/>
      <c r="F49" s="38"/>
      <c r="G49" s="38"/>
      <c r="H49" s="38"/>
      <c r="I49" s="38"/>
      <c r="J49" s="38"/>
      <c r="K49" s="38"/>
      <c r="L49" s="38">
        <f>SUM(L48:L48)</f>
        <v>0</v>
      </c>
      <c r="M49" s="38"/>
      <c r="N49" s="38"/>
      <c r="O49" s="38"/>
    </row>
    <row r="50" spans="1:15" s="35" customFormat="1" ht="15.75" customHeight="1">
      <c r="A50" s="38"/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s="35" customFormat="1" ht="15.75" customHeight="1">
      <c r="A51" s="38"/>
      <c r="B51" s="32" t="s">
        <v>34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s="35" customFormat="1" ht="15.75" customHeight="1">
      <c r="A52" s="38"/>
      <c r="B52" s="32" t="s">
        <v>29</v>
      </c>
      <c r="C52" s="38"/>
      <c r="D52" s="38"/>
      <c r="E52" s="38"/>
      <c r="F52" s="38"/>
      <c r="G52" s="38"/>
      <c r="H52" s="38"/>
      <c r="I52" s="38"/>
      <c r="J52" s="38"/>
      <c r="K52" s="38"/>
      <c r="L52" s="38">
        <f>SUM(L51:L51)</f>
        <v>0</v>
      </c>
      <c r="M52" s="38"/>
      <c r="N52" s="38"/>
      <c r="O52" s="38"/>
    </row>
    <row r="53" spans="1:15" s="35" customFormat="1" ht="16.5" customHeight="1">
      <c r="A53" s="38"/>
      <c r="B53" s="32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5" s="35" customFormat="1" ht="16.5" customHeight="1">
      <c r="A54" s="38"/>
      <c r="B54" s="32" t="s">
        <v>35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1:15" s="35" customFormat="1" ht="16.5" customHeight="1">
      <c r="A55" s="38"/>
      <c r="B55" s="32" t="s">
        <v>29</v>
      </c>
      <c r="C55" s="38"/>
      <c r="D55" s="38"/>
      <c r="E55" s="38"/>
      <c r="F55" s="38"/>
      <c r="G55" s="38"/>
      <c r="H55" s="38"/>
      <c r="I55" s="38"/>
      <c r="J55" s="38"/>
      <c r="K55" s="38"/>
      <c r="L55" s="38">
        <f>SUM(L54:L54)</f>
        <v>0</v>
      </c>
      <c r="M55" s="38"/>
      <c r="N55" s="38"/>
      <c r="O55" s="38"/>
    </row>
    <row r="56" spans="1:15" s="35" customFormat="1" ht="16.5" customHeight="1">
      <c r="A56" s="38"/>
      <c r="B56" s="32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pans="1:15" s="35" customFormat="1" ht="16.5" customHeight="1">
      <c r="A57" s="38"/>
      <c r="B57" s="32" t="s">
        <v>36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1:15" s="35" customFormat="1" ht="16.5" customHeight="1">
      <c r="A58" s="38"/>
      <c r="B58" s="32" t="s">
        <v>29</v>
      </c>
      <c r="C58" s="38"/>
      <c r="D58" s="38"/>
      <c r="E58" s="38"/>
      <c r="F58" s="38"/>
      <c r="G58" s="38"/>
      <c r="H58" s="38"/>
      <c r="I58" s="38"/>
      <c r="J58" s="38"/>
      <c r="K58" s="38"/>
      <c r="L58" s="38">
        <f>SUM(L57:L57)</f>
        <v>0</v>
      </c>
      <c r="M58" s="38"/>
      <c r="N58" s="38"/>
      <c r="O58" s="38"/>
    </row>
    <row r="59" spans="1:15" s="35" customFormat="1" ht="16.5" customHeight="1">
      <c r="A59" s="38"/>
      <c r="B59" s="3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pans="1:15" s="35" customFormat="1" ht="16.5" customHeight="1">
      <c r="A60" s="38"/>
      <c r="B60" s="32" t="s">
        <v>37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pans="1:15" s="35" customFormat="1" ht="16.5" customHeight="1">
      <c r="A61" s="38"/>
      <c r="B61" s="32" t="s">
        <v>29</v>
      </c>
      <c r="C61" s="38"/>
      <c r="D61" s="38"/>
      <c r="E61" s="38"/>
      <c r="F61" s="38"/>
      <c r="G61" s="38"/>
      <c r="H61" s="38"/>
      <c r="I61" s="38"/>
      <c r="J61" s="38"/>
      <c r="K61" s="38"/>
      <c r="L61" s="38">
        <f>SUM(L60:L60)</f>
        <v>0</v>
      </c>
      <c r="M61" s="38"/>
      <c r="N61" s="38"/>
      <c r="O61" s="38"/>
    </row>
    <row r="62" spans="1:15" s="35" customFormat="1" ht="16.5" customHeight="1">
      <c r="A62" s="38"/>
      <c r="B62" s="32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pans="1:15" s="35" customFormat="1" ht="16.5" customHeight="1">
      <c r="A63" s="38"/>
      <c r="B63" s="32" t="s">
        <v>38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</row>
    <row r="64" spans="1:15" s="35" customFormat="1" ht="16.5" customHeight="1">
      <c r="A64" s="38"/>
      <c r="B64" s="32" t="s">
        <v>29</v>
      </c>
      <c r="C64" s="38"/>
      <c r="D64" s="38"/>
      <c r="E64" s="38"/>
      <c r="F64" s="38"/>
      <c r="G64" s="38"/>
      <c r="H64" s="38"/>
      <c r="I64" s="38"/>
      <c r="J64" s="38"/>
      <c r="K64" s="38"/>
      <c r="L64" s="38">
        <f>SUM(L63:L63)</f>
        <v>0</v>
      </c>
      <c r="M64" s="38"/>
      <c r="N64" s="38"/>
      <c r="O64" s="38"/>
    </row>
    <row r="65" spans="1:17" s="35" customFormat="1" ht="16.5" customHeight="1">
      <c r="A65" s="38"/>
      <c r="B65" s="32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</row>
    <row r="66" spans="1:17" s="35" customFormat="1" ht="16.5" customHeight="1">
      <c r="A66" s="38"/>
      <c r="B66" s="32" t="s">
        <v>39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</row>
    <row r="67" spans="1:17" s="35" customFormat="1" ht="16.5" customHeight="1">
      <c r="A67" s="38"/>
      <c r="B67" s="32" t="s">
        <v>29</v>
      </c>
      <c r="C67" s="38"/>
      <c r="D67" s="38"/>
      <c r="E67" s="38"/>
      <c r="F67" s="38"/>
      <c r="G67" s="38"/>
      <c r="H67" s="38"/>
      <c r="I67" s="38"/>
      <c r="J67" s="38"/>
      <c r="K67" s="38"/>
      <c r="L67" s="38">
        <f>SUM(L66:L66)</f>
        <v>0</v>
      </c>
      <c r="M67" s="38"/>
      <c r="N67" s="38"/>
      <c r="O67" s="38"/>
    </row>
    <row r="68" spans="1:17" s="35" customFormat="1" ht="16.5" customHeight="1">
      <c r="A68" s="38"/>
      <c r="B68" s="32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</row>
    <row r="69" spans="1:17" s="35" customFormat="1" ht="16.5" customHeight="1">
      <c r="A69" s="38"/>
      <c r="B69" s="32" t="s">
        <v>40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</row>
    <row r="70" spans="1:17" s="35" customFormat="1" ht="16.5" customHeight="1">
      <c r="A70" s="38"/>
      <c r="B70" s="32" t="s">
        <v>29</v>
      </c>
      <c r="C70" s="38"/>
      <c r="D70" s="38"/>
      <c r="E70" s="38"/>
      <c r="F70" s="38"/>
      <c r="G70" s="38"/>
      <c r="H70" s="38"/>
      <c r="I70" s="38"/>
      <c r="J70" s="38"/>
      <c r="K70" s="38"/>
      <c r="L70" s="38">
        <f>SUM(L69:L69)</f>
        <v>0</v>
      </c>
      <c r="M70" s="38"/>
      <c r="N70" s="38"/>
      <c r="O70" s="38"/>
    </row>
    <row r="71" spans="1:17" s="35" customFormat="1" ht="16.5" customHeight="1">
      <c r="A71" s="40"/>
      <c r="B71" s="3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</row>
    <row r="72" spans="1:17" s="1" customFormat="1" ht="16.5" customHeight="1">
      <c r="A72" s="40"/>
      <c r="B72" s="113" t="s">
        <v>41</v>
      </c>
      <c r="C72" s="40"/>
      <c r="D72" s="40"/>
      <c r="E72" s="40"/>
      <c r="F72" s="40"/>
      <c r="G72" s="40"/>
      <c r="H72" s="40"/>
      <c r="I72" s="40"/>
      <c r="J72" s="40"/>
      <c r="K72" s="40"/>
      <c r="L72" s="112">
        <f>SUM(L31+L34+L37+L40+L43+L46+L49+L52+L55+L58+L61+L64+L67+L70)</f>
        <v>2772</v>
      </c>
      <c r="M72" s="112">
        <f>SUM(M31+M34+M37+M40+M43+M46+M49+M52+M55+M58+M61+M64+M67+M70)</f>
        <v>2772</v>
      </c>
      <c r="N72" s="112"/>
      <c r="O72" s="112"/>
    </row>
    <row r="73" spans="1:17" s="35" customFormat="1" ht="16.5" customHeight="1">
      <c r="A73" s="40"/>
      <c r="B73" s="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</row>
    <row r="74" spans="1:17" ht="15" thickBot="1">
      <c r="A74" s="6"/>
      <c r="B74" s="3"/>
      <c r="C74" s="4"/>
    </row>
    <row r="75" spans="1:17" ht="15" thickBot="1">
      <c r="A75" s="162" t="s">
        <v>42</v>
      </c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4"/>
      <c r="M75" s="168"/>
      <c r="N75" s="161"/>
      <c r="O75" s="168"/>
    </row>
    <row r="76" spans="1:17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7" s="35" customFormat="1">
      <c r="A77" s="40"/>
      <c r="B77" s="32" t="s">
        <v>43</v>
      </c>
      <c r="C77" s="40"/>
      <c r="D77" s="40"/>
      <c r="E77" s="40"/>
      <c r="F77" s="40"/>
      <c r="G77" s="40"/>
      <c r="H77" s="40"/>
      <c r="I77" s="40"/>
      <c r="J77" s="40"/>
      <c r="K77" s="40"/>
      <c r="L77" s="38">
        <v>2250</v>
      </c>
      <c r="M77" s="38">
        <v>2250</v>
      </c>
      <c r="N77" s="38"/>
      <c r="O77" s="38"/>
      <c r="P77" s="35" t="s">
        <v>44</v>
      </c>
      <c r="Q77" s="35">
        <f>3750-1500</f>
        <v>2250</v>
      </c>
    </row>
    <row r="78" spans="1:17" s="35" customFormat="1">
      <c r="A78" s="40"/>
      <c r="B78" s="32" t="s">
        <v>29</v>
      </c>
      <c r="C78" s="40"/>
      <c r="D78" s="40"/>
      <c r="E78" s="40"/>
      <c r="F78" s="40"/>
      <c r="G78" s="40"/>
      <c r="H78" s="40"/>
      <c r="I78" s="40"/>
      <c r="J78" s="40"/>
      <c r="K78" s="40"/>
      <c r="L78" s="40">
        <f>SUM(L77:L77)</f>
        <v>2250</v>
      </c>
      <c r="M78" s="40">
        <f>SUM(M77:M77)</f>
        <v>2250</v>
      </c>
      <c r="N78" s="40"/>
      <c r="O78" s="40"/>
    </row>
    <row r="79" spans="1:17" s="35" customFormat="1">
      <c r="A79" s="40"/>
      <c r="B79" s="32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</row>
    <row r="80" spans="1:17" s="35" customFormat="1">
      <c r="A80" s="40"/>
      <c r="B80" s="32" t="s">
        <v>45</v>
      </c>
      <c r="C80" s="40"/>
      <c r="D80" s="40"/>
      <c r="E80" s="40"/>
      <c r="F80" s="40"/>
      <c r="G80" s="40"/>
      <c r="H80" s="40"/>
      <c r="I80" s="40"/>
      <c r="J80" s="40"/>
      <c r="K80" s="40"/>
      <c r="L80" s="38">
        <f>5*100</f>
        <v>500</v>
      </c>
      <c r="M80" s="38">
        <v>500</v>
      </c>
      <c r="N80" s="38"/>
      <c r="O80" s="38"/>
      <c r="P80" s="35" t="s">
        <v>44</v>
      </c>
    </row>
    <row r="81" spans="1:16" s="35" customFormat="1">
      <c r="A81" s="40"/>
      <c r="B81" s="32" t="s">
        <v>29</v>
      </c>
      <c r="C81" s="40"/>
      <c r="D81" s="40"/>
      <c r="E81" s="40"/>
      <c r="F81" s="40"/>
      <c r="G81" s="40"/>
      <c r="H81" s="40"/>
      <c r="I81" s="40"/>
      <c r="J81" s="40"/>
      <c r="K81" s="40"/>
      <c r="L81" s="40">
        <f>SUM(L80:L80)</f>
        <v>500</v>
      </c>
      <c r="M81" s="40">
        <f>SUM(M80:M80)</f>
        <v>500</v>
      </c>
      <c r="N81" s="40"/>
      <c r="O81" s="40"/>
    </row>
    <row r="82" spans="1:16" s="35" customFormat="1">
      <c r="A82" s="40"/>
      <c r="B82" s="32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</row>
    <row r="83" spans="1:16" s="35" customFormat="1">
      <c r="A83" s="40"/>
      <c r="B83" s="32" t="s">
        <v>46</v>
      </c>
      <c r="C83" s="40"/>
      <c r="D83" s="40"/>
      <c r="E83" s="40"/>
      <c r="F83" s="40"/>
      <c r="G83" s="40"/>
      <c r="H83" s="40"/>
      <c r="I83" s="40"/>
      <c r="J83" s="40"/>
      <c r="K83" s="40"/>
      <c r="L83" s="38">
        <f>5*100</f>
        <v>500</v>
      </c>
      <c r="M83" s="38">
        <v>500</v>
      </c>
      <c r="N83" s="38"/>
      <c r="O83" s="38"/>
      <c r="P83" s="35" t="s">
        <v>44</v>
      </c>
    </row>
    <row r="84" spans="1:16" s="35" customFormat="1">
      <c r="A84" s="40"/>
      <c r="B84" s="32" t="s">
        <v>29</v>
      </c>
      <c r="C84" s="40"/>
      <c r="D84" s="40"/>
      <c r="E84" s="40"/>
      <c r="F84" s="40"/>
      <c r="G84" s="40"/>
      <c r="H84" s="40"/>
      <c r="I84" s="40"/>
      <c r="J84" s="40"/>
      <c r="K84" s="40"/>
      <c r="L84" s="40">
        <f>SUM(L83:L83)</f>
        <v>500</v>
      </c>
      <c r="M84" s="40">
        <f>SUM(M83:M83)</f>
        <v>500</v>
      </c>
      <c r="N84" s="40"/>
      <c r="O84" s="40"/>
    </row>
    <row r="85" spans="1:16" s="35" customFormat="1">
      <c r="A85" s="40"/>
      <c r="B85" s="32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</row>
    <row r="86" spans="1:16" s="35" customFormat="1">
      <c r="A86" s="40"/>
      <c r="B86" s="32" t="s">
        <v>47</v>
      </c>
      <c r="C86" s="40"/>
      <c r="D86" s="40"/>
      <c r="E86" s="40"/>
      <c r="F86" s="40"/>
      <c r="G86" s="40"/>
      <c r="H86" s="40"/>
      <c r="I86" s="40"/>
      <c r="J86" s="40"/>
      <c r="K86" s="40"/>
      <c r="L86" s="38">
        <v>1500</v>
      </c>
      <c r="M86" s="38">
        <v>1500</v>
      </c>
      <c r="N86" s="38"/>
      <c r="O86" s="38"/>
      <c r="P86" s="134" t="s">
        <v>299</v>
      </c>
    </row>
    <row r="87" spans="1:16" s="35" customFormat="1">
      <c r="A87" s="40"/>
      <c r="B87" s="32" t="s">
        <v>29</v>
      </c>
      <c r="C87" s="40"/>
      <c r="D87" s="40"/>
      <c r="E87" s="40"/>
      <c r="F87" s="40"/>
      <c r="G87" s="40"/>
      <c r="H87" s="40"/>
      <c r="I87" s="40"/>
      <c r="J87" s="40"/>
      <c r="K87" s="40"/>
      <c r="L87" s="38">
        <f>SUM(L86:L86)</f>
        <v>1500</v>
      </c>
      <c r="M87" s="38">
        <f>SUM(M86:M86)</f>
        <v>1500</v>
      </c>
      <c r="N87" s="38"/>
      <c r="O87" s="38"/>
    </row>
    <row r="88" spans="1:16" s="35" customFormat="1">
      <c r="A88" s="40"/>
      <c r="B88" s="32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</row>
    <row r="89" spans="1:16" s="35" customFormat="1">
      <c r="A89" s="40"/>
      <c r="B89" s="32" t="s">
        <v>48</v>
      </c>
      <c r="C89" s="40"/>
      <c r="D89" s="40"/>
      <c r="E89" s="40"/>
      <c r="F89" s="40"/>
      <c r="G89" s="40"/>
      <c r="H89" s="40"/>
      <c r="I89" s="40"/>
      <c r="J89" s="40"/>
      <c r="K89" s="40"/>
      <c r="L89" s="38">
        <v>500</v>
      </c>
      <c r="M89" s="38">
        <v>500</v>
      </c>
      <c r="N89" s="38"/>
      <c r="O89" s="38"/>
      <c r="P89" s="35" t="s">
        <v>49</v>
      </c>
    </row>
    <row r="90" spans="1:16" s="35" customFormat="1">
      <c r="A90" s="40"/>
      <c r="B90" s="32" t="s">
        <v>29</v>
      </c>
      <c r="C90" s="40"/>
      <c r="D90" s="40"/>
      <c r="E90" s="40"/>
      <c r="F90" s="40"/>
      <c r="G90" s="40"/>
      <c r="H90" s="40"/>
      <c r="I90" s="40"/>
      <c r="J90" s="40"/>
      <c r="K90" s="40"/>
      <c r="L90" s="40">
        <f>SUM(L89:L89)</f>
        <v>500</v>
      </c>
      <c r="M90" s="40">
        <f>SUM(M89:M89)</f>
        <v>500</v>
      </c>
      <c r="N90" s="40"/>
      <c r="O90" s="40"/>
    </row>
    <row r="91" spans="1:16" s="35" customFormat="1">
      <c r="A91" s="40"/>
      <c r="B91" s="32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1:16" s="35" customFormat="1">
      <c r="A92" s="40"/>
      <c r="B92" s="32" t="s">
        <v>50</v>
      </c>
      <c r="C92" s="40"/>
      <c r="D92" s="40"/>
      <c r="E92" s="40"/>
      <c r="F92" s="40"/>
      <c r="G92" s="40"/>
      <c r="H92" s="40"/>
      <c r="I92" s="40"/>
      <c r="J92" s="40"/>
      <c r="K92" s="40"/>
      <c r="L92" s="40">
        <v>0</v>
      </c>
      <c r="M92" s="40">
        <v>0</v>
      </c>
      <c r="N92" s="40"/>
      <c r="O92" s="40"/>
    </row>
    <row r="93" spans="1:16" s="35" customFormat="1">
      <c r="A93" s="3"/>
      <c r="B93" s="32" t="s">
        <v>29</v>
      </c>
      <c r="C93" s="3"/>
      <c r="L93" s="35">
        <f>SUM(L92:L92)</f>
        <v>0</v>
      </c>
      <c r="M93" s="35">
        <f>SUM(M92:M92)</f>
        <v>0</v>
      </c>
    </row>
    <row r="94" spans="1:16" s="35" customFormat="1">
      <c r="A94" s="3"/>
      <c r="B94" s="32"/>
      <c r="C94" s="3"/>
    </row>
    <row r="95" spans="1:16" s="1" customFormat="1">
      <c r="A95" s="3"/>
      <c r="B95" s="113" t="s">
        <v>51</v>
      </c>
      <c r="C95" s="3"/>
      <c r="L95" s="114">
        <f>SUM(L78+L81+L84+L87+L90+L93)</f>
        <v>5250</v>
      </c>
      <c r="M95" s="114"/>
      <c r="N95" s="114"/>
      <c r="O95" s="114"/>
    </row>
    <row r="96" spans="1:16" ht="15" thickBot="1">
      <c r="A96" s="4"/>
      <c r="B96" s="4"/>
      <c r="C96" s="4"/>
    </row>
    <row r="97" spans="1:16" ht="15" thickBot="1">
      <c r="A97" s="162" t="s">
        <v>52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4"/>
      <c r="M97" s="168"/>
      <c r="N97" s="168"/>
      <c r="O97" s="31"/>
    </row>
    <row r="98" spans="1:16">
      <c r="A98" s="7" t="s">
        <v>53</v>
      </c>
      <c r="B98" s="8" t="s">
        <v>54</v>
      </c>
      <c r="C98" s="52"/>
      <c r="D98" s="52"/>
      <c r="E98" s="52"/>
      <c r="F98" s="52"/>
      <c r="G98" s="52"/>
      <c r="H98" s="52"/>
      <c r="I98" s="52"/>
      <c r="J98" s="52"/>
      <c r="K98" s="52"/>
      <c r="L98" s="9"/>
      <c r="M98" s="9"/>
      <c r="N98" s="9"/>
      <c r="O98" s="9"/>
      <c r="P98" s="10"/>
    </row>
    <row r="99" spans="1:16">
      <c r="A99" s="4"/>
      <c r="B99" s="8" t="s">
        <v>55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10"/>
    </row>
    <row r="100" spans="1:16">
      <c r="A100" s="8"/>
      <c r="B100" s="4" t="s">
        <v>29</v>
      </c>
      <c r="C100" s="4"/>
      <c r="D100" s="10"/>
      <c r="E100" s="10"/>
      <c r="F100" s="10"/>
      <c r="G100" s="10"/>
      <c r="H100" s="10"/>
      <c r="I100" s="10"/>
      <c r="J100" s="10"/>
      <c r="K100" s="10"/>
      <c r="L100" s="10">
        <f>SUM(L99:L99)</f>
        <v>0</v>
      </c>
      <c r="M100" s="10"/>
      <c r="N100" s="10"/>
      <c r="O100" s="10"/>
      <c r="P100" s="10"/>
    </row>
    <row r="101" spans="1:16">
      <c r="A101" s="8"/>
      <c r="B101" s="4"/>
      <c r="C101" s="4"/>
      <c r="D101" s="10"/>
      <c r="E101" s="18" t="s">
        <v>302</v>
      </c>
      <c r="F101" s="18" t="s">
        <v>303</v>
      </c>
      <c r="G101" s="18" t="s">
        <v>302</v>
      </c>
      <c r="H101" s="18" t="s">
        <v>303</v>
      </c>
      <c r="I101" s="18" t="s">
        <v>302</v>
      </c>
      <c r="J101" s="18" t="s">
        <v>303</v>
      </c>
      <c r="K101" s="10"/>
      <c r="L101" s="10"/>
      <c r="M101" s="10"/>
      <c r="N101" s="10"/>
      <c r="O101" s="10"/>
      <c r="P101" s="10"/>
    </row>
    <row r="102" spans="1:16">
      <c r="A102" s="4"/>
      <c r="B102" s="8" t="s">
        <v>56</v>
      </c>
      <c r="C102" s="99" t="s">
        <v>57</v>
      </c>
      <c r="D102" s="100"/>
      <c r="E102" s="101" t="s">
        <v>58</v>
      </c>
      <c r="F102" s="101"/>
      <c r="G102" s="101" t="s">
        <v>59</v>
      </c>
      <c r="H102" s="101"/>
      <c r="I102" s="101" t="s">
        <v>60</v>
      </c>
      <c r="J102" s="102"/>
      <c r="K102" s="12"/>
      <c r="L102" s="29"/>
      <c r="M102" s="29"/>
      <c r="N102" s="12"/>
      <c r="O102" s="12"/>
      <c r="P102" s="10"/>
    </row>
    <row r="103" spans="1:16" ht="13.5" customHeight="1">
      <c r="A103" s="26"/>
      <c r="B103" s="27" t="s">
        <v>61</v>
      </c>
      <c r="C103" s="103"/>
      <c r="E103" s="28">
        <v>8000</v>
      </c>
      <c r="F103" s="28">
        <v>9500</v>
      </c>
      <c r="G103" s="28">
        <v>500</v>
      </c>
      <c r="H103" s="28">
        <v>500</v>
      </c>
      <c r="I103" s="28">
        <v>1000</v>
      </c>
      <c r="J103" s="104">
        <v>1000</v>
      </c>
      <c r="K103" s="29"/>
      <c r="L103" s="29">
        <f>E103+G103+I103</f>
        <v>9500</v>
      </c>
      <c r="M103" s="29">
        <f>F103+H103+J103</f>
        <v>11000</v>
      </c>
      <c r="N103" s="29"/>
      <c r="O103" s="29"/>
      <c r="P103" s="133" t="s">
        <v>298</v>
      </c>
    </row>
    <row r="104" spans="1:16">
      <c r="A104" s="4"/>
      <c r="B104" s="13" t="s">
        <v>62</v>
      </c>
      <c r="C104" s="67"/>
      <c r="E104" s="14">
        <v>3000</v>
      </c>
      <c r="F104" s="10">
        <v>3000</v>
      </c>
      <c r="G104" s="10">
        <v>300</v>
      </c>
      <c r="H104" s="10">
        <v>300</v>
      </c>
      <c r="I104" s="10">
        <v>0</v>
      </c>
      <c r="J104" s="66">
        <v>0</v>
      </c>
      <c r="K104" s="10"/>
      <c r="L104" s="29">
        <f t="shared" ref="L104:L120" si="1">E104+G104+I104</f>
        <v>3300</v>
      </c>
      <c r="M104" s="29">
        <f t="shared" ref="M104:M120" si="2">F104+H104+J104</f>
        <v>3300</v>
      </c>
      <c r="N104" s="10"/>
      <c r="O104" s="10"/>
      <c r="P104" s="10" t="s">
        <v>63</v>
      </c>
    </row>
    <row r="105" spans="1:16">
      <c r="A105" s="4"/>
      <c r="B105" s="13" t="s">
        <v>64</v>
      </c>
      <c r="C105" s="67" t="s">
        <v>65</v>
      </c>
      <c r="E105" s="2">
        <f>8000+(55.54*6*6)+1</f>
        <v>10000.44</v>
      </c>
      <c r="F105" s="10">
        <v>8000</v>
      </c>
      <c r="G105" s="10">
        <v>800</v>
      </c>
      <c r="H105" s="14">
        <v>800</v>
      </c>
      <c r="I105" s="108">
        <f>B4*F4+200</f>
        <v>1200</v>
      </c>
      <c r="J105" s="66">
        <v>1200</v>
      </c>
      <c r="K105" s="10"/>
      <c r="L105" s="29">
        <f t="shared" si="1"/>
        <v>12000.44</v>
      </c>
      <c r="M105" s="29">
        <f t="shared" si="2"/>
        <v>10000</v>
      </c>
      <c r="N105" s="10"/>
      <c r="O105" s="10"/>
      <c r="P105" s="14" t="s">
        <v>66</v>
      </c>
    </row>
    <row r="106" spans="1:16">
      <c r="A106" s="4"/>
      <c r="B106" s="135" t="s">
        <v>67</v>
      </c>
      <c r="C106" s="136" t="s">
        <v>68</v>
      </c>
      <c r="D106" s="137"/>
      <c r="E106" s="138">
        <v>8500</v>
      </c>
      <c r="F106" s="139"/>
      <c r="G106" s="139">
        <v>800</v>
      </c>
      <c r="H106" s="138"/>
      <c r="I106" s="140">
        <f>B4*F4+200</f>
        <v>1200</v>
      </c>
      <c r="J106" s="169"/>
      <c r="K106" s="10"/>
      <c r="L106" s="29">
        <f t="shared" si="1"/>
        <v>10500</v>
      </c>
      <c r="M106" s="29">
        <f t="shared" si="2"/>
        <v>0</v>
      </c>
      <c r="N106" s="10"/>
      <c r="O106" s="10"/>
      <c r="P106" s="10" t="s">
        <v>69</v>
      </c>
    </row>
    <row r="107" spans="1:16">
      <c r="A107" s="4"/>
      <c r="B107" s="13" t="s">
        <v>70</v>
      </c>
      <c r="C107" s="67" t="s">
        <v>71</v>
      </c>
      <c r="E107" s="14">
        <v>8500</v>
      </c>
      <c r="F107" s="10">
        <v>8500</v>
      </c>
      <c r="G107" s="10">
        <v>800</v>
      </c>
      <c r="H107" s="14">
        <v>800</v>
      </c>
      <c r="I107" s="14">
        <v>1000</v>
      </c>
      <c r="J107" s="66">
        <v>1000</v>
      </c>
      <c r="K107" s="10"/>
      <c r="L107" s="29">
        <f t="shared" si="1"/>
        <v>10300</v>
      </c>
      <c r="M107" s="29">
        <f t="shared" si="2"/>
        <v>10300</v>
      </c>
      <c r="N107" s="10"/>
      <c r="O107" s="10"/>
      <c r="P107" s="10"/>
    </row>
    <row r="108" spans="1:16">
      <c r="A108" s="4"/>
      <c r="B108" s="13" t="s">
        <v>291</v>
      </c>
      <c r="C108" s="67"/>
      <c r="E108" s="108">
        <v>4000</v>
      </c>
      <c r="F108" s="10">
        <v>3000</v>
      </c>
      <c r="G108" s="10">
        <v>500</v>
      </c>
      <c r="H108" s="14">
        <v>500</v>
      </c>
      <c r="I108" s="14">
        <v>500</v>
      </c>
      <c r="J108" s="66">
        <v>1000</v>
      </c>
      <c r="K108" s="10"/>
      <c r="L108" s="29">
        <f t="shared" si="1"/>
        <v>5000</v>
      </c>
      <c r="M108" s="29">
        <f t="shared" si="2"/>
        <v>4500</v>
      </c>
      <c r="N108" s="10"/>
      <c r="O108" s="10"/>
      <c r="P108" s="10" t="s">
        <v>72</v>
      </c>
    </row>
    <row r="109" spans="1:16" s="128" customFormat="1">
      <c r="A109" s="129"/>
      <c r="B109" s="131" t="s">
        <v>73</v>
      </c>
      <c r="C109" s="132" t="s">
        <v>293</v>
      </c>
      <c r="D109" s="35"/>
      <c r="E109" s="108">
        <v>8000</v>
      </c>
      <c r="F109" s="39">
        <v>8500</v>
      </c>
      <c r="G109" s="39">
        <v>800</v>
      </c>
      <c r="H109" s="108">
        <v>800</v>
      </c>
      <c r="I109" s="108">
        <v>1000</v>
      </c>
      <c r="J109" s="109">
        <v>1000</v>
      </c>
      <c r="K109" s="39"/>
      <c r="L109" s="29">
        <f t="shared" si="1"/>
        <v>9800</v>
      </c>
      <c r="M109" s="29">
        <f t="shared" si="2"/>
        <v>10300</v>
      </c>
      <c r="N109" s="39"/>
      <c r="O109" s="39"/>
      <c r="P109" s="39" t="s">
        <v>74</v>
      </c>
    </row>
    <row r="110" spans="1:16">
      <c r="A110" s="4"/>
      <c r="B110" s="170" t="s">
        <v>75</v>
      </c>
      <c r="C110" s="171"/>
      <c r="D110" s="172"/>
      <c r="E110" s="173">
        <v>700</v>
      </c>
      <c r="F110" s="174">
        <v>700</v>
      </c>
      <c r="G110" s="174">
        <v>300</v>
      </c>
      <c r="H110" s="173">
        <v>300</v>
      </c>
      <c r="I110" s="173">
        <v>0</v>
      </c>
      <c r="J110" s="175">
        <v>0</v>
      </c>
      <c r="K110" s="39"/>
      <c r="L110" s="29">
        <f t="shared" si="1"/>
        <v>1000</v>
      </c>
      <c r="M110" s="29">
        <f t="shared" si="2"/>
        <v>1000</v>
      </c>
      <c r="N110" s="39"/>
      <c r="O110" s="39"/>
      <c r="P110" s="39"/>
    </row>
    <row r="111" spans="1:16" s="128" customFormat="1">
      <c r="A111" s="129"/>
      <c r="B111" s="131" t="s">
        <v>76</v>
      </c>
      <c r="C111" s="132" t="s">
        <v>292</v>
      </c>
      <c r="D111" s="35"/>
      <c r="E111" s="108">
        <v>3000</v>
      </c>
      <c r="F111" s="39">
        <v>3000</v>
      </c>
      <c r="G111" s="39">
        <v>500</v>
      </c>
      <c r="H111" s="108">
        <v>500</v>
      </c>
      <c r="I111" s="108">
        <v>600</v>
      </c>
      <c r="J111" s="109">
        <v>500</v>
      </c>
      <c r="K111" s="39"/>
      <c r="L111" s="29">
        <f t="shared" si="1"/>
        <v>4100</v>
      </c>
      <c r="M111" s="29">
        <f t="shared" si="2"/>
        <v>4000</v>
      </c>
      <c r="N111" s="39"/>
      <c r="O111" s="39"/>
      <c r="P111" s="39" t="s">
        <v>77</v>
      </c>
    </row>
    <row r="112" spans="1:16">
      <c r="A112" s="4"/>
      <c r="B112" s="131" t="s">
        <v>78</v>
      </c>
      <c r="C112" s="132"/>
      <c r="D112" s="35"/>
      <c r="E112" s="108">
        <v>3000</v>
      </c>
      <c r="F112" s="39">
        <v>3000</v>
      </c>
      <c r="G112" s="39">
        <v>500</v>
      </c>
      <c r="H112" s="108">
        <v>500</v>
      </c>
      <c r="I112" s="108">
        <v>600</v>
      </c>
      <c r="J112" s="109">
        <v>500</v>
      </c>
      <c r="K112" s="39"/>
      <c r="L112" s="29">
        <f t="shared" si="1"/>
        <v>4100</v>
      </c>
      <c r="M112" s="29">
        <f t="shared" si="2"/>
        <v>4000</v>
      </c>
      <c r="N112" s="39"/>
      <c r="O112" s="39"/>
      <c r="P112" s="39"/>
    </row>
    <row r="113" spans="1:24">
      <c r="A113" s="4"/>
      <c r="B113" s="170" t="s">
        <v>79</v>
      </c>
      <c r="C113" s="171"/>
      <c r="D113" s="172"/>
      <c r="E113" s="173">
        <f>0</f>
        <v>0</v>
      </c>
      <c r="F113" s="174"/>
      <c r="G113" s="174">
        <v>0</v>
      </c>
      <c r="H113" s="173"/>
      <c r="I113" s="173">
        <v>0</v>
      </c>
      <c r="J113" s="175"/>
      <c r="K113" s="39"/>
      <c r="L113" s="29">
        <f t="shared" si="1"/>
        <v>0</v>
      </c>
      <c r="M113" s="29">
        <f t="shared" si="2"/>
        <v>0</v>
      </c>
      <c r="N113" s="39"/>
      <c r="O113" s="39"/>
      <c r="P113" s="39" t="s">
        <v>80</v>
      </c>
    </row>
    <row r="114" spans="1:24" s="128" customFormat="1">
      <c r="A114" s="129"/>
      <c r="B114" s="131" t="s">
        <v>305</v>
      </c>
      <c r="C114" s="132" t="s">
        <v>290</v>
      </c>
      <c r="D114" s="35"/>
      <c r="E114" s="108">
        <f>0.8*8000</f>
        <v>6400</v>
      </c>
      <c r="F114" s="39">
        <v>7000</v>
      </c>
      <c r="G114" s="39">
        <v>1000</v>
      </c>
      <c r="H114" s="108">
        <v>600</v>
      </c>
      <c r="I114" s="108">
        <v>1200</v>
      </c>
      <c r="J114" s="109">
        <v>1000</v>
      </c>
      <c r="K114" s="39"/>
      <c r="L114" s="29">
        <f t="shared" si="1"/>
        <v>8600</v>
      </c>
      <c r="M114" s="29">
        <f t="shared" si="2"/>
        <v>8600</v>
      </c>
      <c r="N114" s="39"/>
      <c r="O114" s="39"/>
      <c r="P114" s="39" t="s">
        <v>81</v>
      </c>
    </row>
    <row r="115" spans="1:24">
      <c r="A115" s="4"/>
      <c r="B115" s="131" t="s">
        <v>82</v>
      </c>
      <c r="C115" s="132"/>
      <c r="D115" s="35"/>
      <c r="E115" s="108"/>
      <c r="F115" s="39"/>
      <c r="G115" s="39"/>
      <c r="H115" s="108"/>
      <c r="I115" s="108"/>
      <c r="J115" s="109"/>
      <c r="K115" s="39"/>
      <c r="L115" s="29">
        <f t="shared" si="1"/>
        <v>0</v>
      </c>
      <c r="M115" s="29">
        <f t="shared" si="2"/>
        <v>0</v>
      </c>
      <c r="N115" s="39"/>
      <c r="O115" s="39"/>
      <c r="P115" s="39"/>
    </row>
    <row r="116" spans="1:24">
      <c r="A116" s="4"/>
      <c r="B116" s="170" t="s">
        <v>83</v>
      </c>
      <c r="C116" s="171"/>
      <c r="D116" s="172"/>
      <c r="E116" s="173">
        <v>1000</v>
      </c>
      <c r="F116" s="174">
        <v>1000</v>
      </c>
      <c r="G116" s="174">
        <v>0</v>
      </c>
      <c r="H116" s="173">
        <v>0</v>
      </c>
      <c r="I116" s="173">
        <v>250</v>
      </c>
      <c r="J116" s="175">
        <v>250</v>
      </c>
      <c r="K116" s="39"/>
      <c r="L116" s="29">
        <f t="shared" si="1"/>
        <v>1250</v>
      </c>
      <c r="M116" s="29">
        <f t="shared" si="2"/>
        <v>1250</v>
      </c>
      <c r="N116" s="39"/>
      <c r="O116" s="39"/>
      <c r="P116" s="39" t="s">
        <v>84</v>
      </c>
    </row>
    <row r="117" spans="1:24">
      <c r="A117" s="4"/>
      <c r="B117" s="176" t="s">
        <v>85</v>
      </c>
      <c r="C117" s="177"/>
      <c r="D117" s="178"/>
      <c r="E117" s="140">
        <v>1500</v>
      </c>
      <c r="F117" s="179"/>
      <c r="G117" s="179">
        <v>500</v>
      </c>
      <c r="H117" s="140"/>
      <c r="I117" s="140">
        <v>600</v>
      </c>
      <c r="J117" s="180"/>
      <c r="K117" s="39"/>
      <c r="L117" s="29">
        <f t="shared" si="1"/>
        <v>2600</v>
      </c>
      <c r="M117" s="29">
        <f t="shared" si="2"/>
        <v>0</v>
      </c>
      <c r="N117" s="39"/>
      <c r="O117" s="39"/>
      <c r="P117" s="39" t="s">
        <v>86</v>
      </c>
    </row>
    <row r="118" spans="1:24" s="128" customFormat="1">
      <c r="A118" s="129"/>
      <c r="B118" s="131" t="s">
        <v>306</v>
      </c>
      <c r="C118" s="132"/>
      <c r="D118" s="35"/>
      <c r="E118" s="108">
        <v>1600</v>
      </c>
      <c r="F118" s="39">
        <v>1600</v>
      </c>
      <c r="G118" s="39">
        <v>300</v>
      </c>
      <c r="H118" s="39">
        <v>300</v>
      </c>
      <c r="I118" s="39">
        <v>0</v>
      </c>
      <c r="J118" s="109">
        <v>0</v>
      </c>
      <c r="K118" s="39"/>
      <c r="L118" s="29">
        <f t="shared" si="1"/>
        <v>1900</v>
      </c>
      <c r="M118" s="29">
        <f t="shared" si="2"/>
        <v>1900</v>
      </c>
      <c r="N118" s="39"/>
      <c r="O118" s="39"/>
      <c r="P118" s="39" t="s">
        <v>87</v>
      </c>
    </row>
    <row r="119" spans="1:24">
      <c r="A119" s="4"/>
      <c r="B119" s="13" t="s">
        <v>307</v>
      </c>
      <c r="C119" s="67"/>
      <c r="E119" s="108">
        <v>0</v>
      </c>
      <c r="F119" s="10">
        <v>0</v>
      </c>
      <c r="G119" s="10">
        <v>0</v>
      </c>
      <c r="H119" s="10">
        <v>0</v>
      </c>
      <c r="I119" s="10">
        <v>0</v>
      </c>
      <c r="J119" s="66">
        <v>0</v>
      </c>
      <c r="K119" s="10"/>
      <c r="L119" s="29">
        <f t="shared" si="1"/>
        <v>0</v>
      </c>
      <c r="M119" s="29">
        <f t="shared" si="2"/>
        <v>0</v>
      </c>
      <c r="N119" s="10"/>
      <c r="O119" s="10"/>
      <c r="P119" s="10" t="s">
        <v>88</v>
      </c>
    </row>
    <row r="120" spans="1:24">
      <c r="A120" s="34">
        <v>63200</v>
      </c>
      <c r="B120" s="13" t="s">
        <v>89</v>
      </c>
      <c r="C120" s="111"/>
      <c r="D120" s="105"/>
      <c r="E120" s="106">
        <f>SUM(E103:E119)</f>
        <v>67200.44</v>
      </c>
      <c r="F120" s="106">
        <f>SUM(F103:F119)</f>
        <v>56800</v>
      </c>
      <c r="G120" s="106">
        <f>SUM(G103:G119)</f>
        <v>7600</v>
      </c>
      <c r="H120" s="106">
        <f>SUM(H103:H119)</f>
        <v>5900</v>
      </c>
      <c r="I120" s="106">
        <f>SUM(I103:I119)</f>
        <v>9150</v>
      </c>
      <c r="J120" s="106">
        <f>SUM(J103:J119)</f>
        <v>7450</v>
      </c>
      <c r="L120" s="29">
        <f>E120+G120+I120</f>
        <v>83950.44</v>
      </c>
      <c r="M120" s="29">
        <f>F120+H120+J120</f>
        <v>70150</v>
      </c>
      <c r="N120" s="10"/>
      <c r="O120" s="10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>
      <c r="A121" s="34"/>
      <c r="B121" s="13"/>
      <c r="C121" s="26"/>
      <c r="D121" s="10"/>
      <c r="F121" s="10"/>
      <c r="H121" s="10"/>
      <c r="J121" s="10"/>
      <c r="L121" s="10"/>
      <c r="M121" s="10"/>
      <c r="N121" s="10"/>
      <c r="O121" s="10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>
      <c r="A122" s="34"/>
      <c r="B122" s="16" t="s">
        <v>56</v>
      </c>
      <c r="C122" s="26"/>
      <c r="D122" s="10"/>
      <c r="F122" s="10"/>
      <c r="H122" s="10"/>
      <c r="J122" s="10"/>
      <c r="L122" s="2">
        <f>E120</f>
        <v>67200.44</v>
      </c>
      <c r="M122" s="2">
        <f>F120</f>
        <v>56800</v>
      </c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>
      <c r="A123" s="34"/>
      <c r="B123" s="16" t="s">
        <v>29</v>
      </c>
      <c r="C123" s="26"/>
      <c r="D123" s="10"/>
      <c r="F123" s="10"/>
      <c r="H123" s="10"/>
      <c r="J123" s="10"/>
      <c r="L123" s="30">
        <f>SUM(L122)</f>
        <v>67200.44</v>
      </c>
      <c r="M123" s="30">
        <f>SUM(M122)</f>
        <v>56800</v>
      </c>
      <c r="N123" s="30"/>
      <c r="O123" s="30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>
      <c r="A124" s="15"/>
      <c r="B124" s="16"/>
      <c r="C124" s="4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>
      <c r="A125" s="15"/>
      <c r="B125" s="16" t="s">
        <v>90</v>
      </c>
      <c r="C125" s="4"/>
      <c r="D125" s="10"/>
      <c r="F125" s="10"/>
      <c r="G125" s="10"/>
      <c r="H125" s="10"/>
      <c r="I125" s="10"/>
      <c r="J125" s="10"/>
      <c r="K125" s="10"/>
      <c r="L125" s="10">
        <v>0</v>
      </c>
      <c r="M125" s="10">
        <v>0</v>
      </c>
      <c r="N125" s="10"/>
      <c r="O125" s="10"/>
      <c r="P125" s="181" t="s">
        <v>309</v>
      </c>
      <c r="Q125" s="17"/>
      <c r="R125" s="17"/>
      <c r="S125" s="17"/>
      <c r="T125" s="17"/>
      <c r="U125" s="17"/>
      <c r="V125" s="17"/>
      <c r="W125" s="17"/>
      <c r="X125" s="17"/>
    </row>
    <row r="126" spans="1:24" s="30" customFormat="1">
      <c r="A126" s="15"/>
      <c r="B126" s="16" t="s">
        <v>29</v>
      </c>
      <c r="C126" s="4"/>
      <c r="D126" s="18"/>
      <c r="F126" s="2"/>
      <c r="G126" s="2"/>
      <c r="H126" s="2"/>
      <c r="I126" s="2"/>
      <c r="J126" s="2"/>
      <c r="K126" s="18"/>
      <c r="L126" s="30">
        <f>SUM(L125)</f>
        <v>0</v>
      </c>
      <c r="M126" s="30">
        <f>SUM(M125)</f>
        <v>0</v>
      </c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1:24">
      <c r="A127" s="15"/>
      <c r="B127" s="16"/>
      <c r="C127" s="4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>
      <c r="A128" s="47"/>
      <c r="B128" s="16" t="s">
        <v>91</v>
      </c>
      <c r="C128" s="4"/>
      <c r="D128" s="10"/>
      <c r="E128" s="10"/>
      <c r="F128" s="10"/>
      <c r="G128" s="10"/>
      <c r="H128" s="10"/>
      <c r="J128" s="10"/>
      <c r="K128" s="10"/>
      <c r="L128" s="10">
        <f>SUM(G120+I120)</f>
        <v>16750</v>
      </c>
      <c r="M128" s="10">
        <f>H120+J120</f>
        <v>13350</v>
      </c>
      <c r="N128" s="10"/>
      <c r="O128" s="10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>
      <c r="A129" s="15"/>
      <c r="B129" s="16" t="s">
        <v>29</v>
      </c>
      <c r="C129" s="4"/>
      <c r="D129" s="10"/>
      <c r="E129" s="10"/>
      <c r="F129" s="10"/>
      <c r="G129" s="10"/>
      <c r="H129" s="10"/>
      <c r="J129" s="10"/>
      <c r="K129" s="18"/>
      <c r="L129" s="18">
        <f>SUM(L128)</f>
        <v>16750</v>
      </c>
      <c r="M129" s="18">
        <f>M128</f>
        <v>13350</v>
      </c>
      <c r="N129" s="18"/>
      <c r="O129" s="18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>
      <c r="A130" s="15"/>
      <c r="B130" s="16"/>
      <c r="C130" s="4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>
      <c r="A131" s="15"/>
      <c r="C131" s="7"/>
      <c r="E131" s="7"/>
      <c r="F131" s="7"/>
      <c r="G131" s="7"/>
      <c r="H131" s="7"/>
      <c r="I131" s="7"/>
      <c r="J131" s="7"/>
      <c r="K131" s="12"/>
      <c r="L131" s="10"/>
      <c r="M131" s="10"/>
      <c r="N131" s="10"/>
      <c r="O131" s="10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>
      <c r="A132" s="7" t="s">
        <v>92</v>
      </c>
      <c r="B132" s="8" t="s">
        <v>54</v>
      </c>
      <c r="C132" s="165" t="s">
        <v>93</v>
      </c>
      <c r="D132" s="166"/>
      <c r="E132" s="166"/>
      <c r="F132" s="166"/>
      <c r="G132" s="167"/>
      <c r="H132" s="166" t="s">
        <v>94</v>
      </c>
      <c r="I132" s="166"/>
      <c r="J132" s="166"/>
      <c r="K132" s="167"/>
      <c r="L132" s="9" t="s">
        <v>95</v>
      </c>
      <c r="M132" s="9"/>
      <c r="N132" s="9"/>
      <c r="O132" s="9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28.8">
      <c r="A133" s="19"/>
      <c r="B133" s="16" t="s">
        <v>96</v>
      </c>
      <c r="C133" s="63" t="s">
        <v>97</v>
      </c>
      <c r="D133" s="11" t="s">
        <v>98</v>
      </c>
      <c r="E133" s="11" t="s">
        <v>99</v>
      </c>
      <c r="F133" s="11" t="s">
        <v>100</v>
      </c>
      <c r="G133" s="64" t="s">
        <v>101</v>
      </c>
      <c r="H133" s="11" t="s">
        <v>102</v>
      </c>
      <c r="I133" s="11" t="s">
        <v>103</v>
      </c>
      <c r="J133" s="11" t="s">
        <v>104</v>
      </c>
      <c r="K133" s="64" t="s">
        <v>101</v>
      </c>
      <c r="L133" s="11" t="s">
        <v>302</v>
      </c>
      <c r="M133" s="11" t="s">
        <v>303</v>
      </c>
      <c r="N133" s="11"/>
      <c r="O133" s="11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>
      <c r="A134" s="15"/>
      <c r="B134" s="13" t="s">
        <v>294</v>
      </c>
      <c r="C134" s="65">
        <v>1</v>
      </c>
      <c r="D134" s="48">
        <f>$B$4</f>
        <v>5</v>
      </c>
      <c r="E134" s="10">
        <v>600</v>
      </c>
      <c r="F134" s="10">
        <f>SUM(C134*D134*E134)</f>
        <v>3000</v>
      </c>
      <c r="G134" s="66">
        <f>SUM(C134*D134*$F$4)</f>
        <v>1000</v>
      </c>
      <c r="H134" s="48">
        <f>$B$5</f>
        <v>2</v>
      </c>
      <c r="I134" s="10">
        <f>E134</f>
        <v>600</v>
      </c>
      <c r="J134" s="10">
        <f>SUM(C134*H134*I134)</f>
        <v>1200</v>
      </c>
      <c r="K134" s="66">
        <f>SUM(C134*H134*$F$4)</f>
        <v>400</v>
      </c>
      <c r="L134" s="10">
        <f>SUM(F134+G134+J134+K134)</f>
        <v>5600</v>
      </c>
      <c r="M134" s="10">
        <f>L134</f>
        <v>5600</v>
      </c>
      <c r="N134" s="10"/>
      <c r="O134" s="10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>
      <c r="A135" s="15"/>
      <c r="B135" s="13" t="s">
        <v>106</v>
      </c>
      <c r="C135" s="65">
        <v>1</v>
      </c>
      <c r="D135" s="48">
        <f>$B$4</f>
        <v>5</v>
      </c>
      <c r="E135" s="10">
        <v>500</v>
      </c>
      <c r="F135" s="10">
        <f>SUM(C135*D135*E135)</f>
        <v>2500</v>
      </c>
      <c r="G135" s="66">
        <f t="shared" ref="G135:G136" si="3">SUM(C135*D135*$F$4)</f>
        <v>1000</v>
      </c>
      <c r="H135" s="48">
        <f>$B$5</f>
        <v>2</v>
      </c>
      <c r="I135" s="10">
        <f t="shared" ref="I135:I151" si="4">E135</f>
        <v>500</v>
      </c>
      <c r="J135" s="10">
        <f t="shared" ref="J135:J151" si="5">SUM(C135*H135*I135)</f>
        <v>1000</v>
      </c>
      <c r="K135" s="66">
        <f t="shared" ref="K135:K136" si="6">SUM(C135*H135*$F$4)</f>
        <v>400</v>
      </c>
      <c r="L135" s="10">
        <f t="shared" ref="L135:L136" si="7">SUM(F135+G135+J135+K135)</f>
        <v>4900</v>
      </c>
      <c r="M135" s="10">
        <f>L135</f>
        <v>4900</v>
      </c>
      <c r="N135" s="10"/>
      <c r="O135" s="10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>
      <c r="A136" s="15"/>
      <c r="B136" s="13" t="s">
        <v>107</v>
      </c>
      <c r="C136" s="65">
        <v>1</v>
      </c>
      <c r="D136" s="48">
        <f>$B$4</f>
        <v>5</v>
      </c>
      <c r="E136" s="10">
        <v>450</v>
      </c>
      <c r="F136" s="10">
        <f>SUM(C136*D136*E136)</f>
        <v>2250</v>
      </c>
      <c r="G136" s="66">
        <f t="shared" si="3"/>
        <v>1000</v>
      </c>
      <c r="H136" s="48">
        <f>$B$5</f>
        <v>2</v>
      </c>
      <c r="I136" s="10">
        <f t="shared" si="4"/>
        <v>450</v>
      </c>
      <c r="J136" s="10">
        <f t="shared" si="5"/>
        <v>900</v>
      </c>
      <c r="K136" s="66">
        <f t="shared" si="6"/>
        <v>400</v>
      </c>
      <c r="L136" s="10">
        <f t="shared" si="7"/>
        <v>4550</v>
      </c>
      <c r="M136" s="10">
        <f>L136</f>
        <v>4550</v>
      </c>
      <c r="N136" s="10"/>
      <c r="O136" s="10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>
      <c r="A137" s="15"/>
      <c r="B137" s="13" t="s">
        <v>295</v>
      </c>
      <c r="C137" s="65">
        <v>1</v>
      </c>
      <c r="D137" s="48">
        <f>$B$4</f>
        <v>5</v>
      </c>
      <c r="E137" s="10">
        <v>450</v>
      </c>
      <c r="F137" s="10">
        <f>SUM(C137*D137*E137)</f>
        <v>2250</v>
      </c>
      <c r="G137" s="66">
        <f t="shared" ref="G137" si="8">SUM(C137*D137*$F$4)</f>
        <v>1000</v>
      </c>
      <c r="H137" s="48">
        <f>$B$5</f>
        <v>2</v>
      </c>
      <c r="I137" s="10">
        <f t="shared" ref="I137" si="9">E137</f>
        <v>450</v>
      </c>
      <c r="J137" s="10">
        <f t="shared" ref="J137" si="10">SUM(C137*H137*I137)</f>
        <v>900</v>
      </c>
      <c r="K137" s="66">
        <f t="shared" ref="K137" si="11">SUM(C137*H137*$F$4)</f>
        <v>400</v>
      </c>
      <c r="L137" s="10">
        <f t="shared" ref="L137" si="12">SUM(F137+G137+J137+K137)</f>
        <v>4550</v>
      </c>
      <c r="M137" s="10">
        <f>L137</f>
        <v>4550</v>
      </c>
      <c r="N137" s="10"/>
      <c r="O137" s="10"/>
      <c r="P137" s="17" t="s">
        <v>108</v>
      </c>
      <c r="Q137" s="17"/>
      <c r="R137" s="17"/>
      <c r="S137" s="17"/>
      <c r="T137" s="17"/>
      <c r="U137" s="17"/>
      <c r="V137" s="17"/>
      <c r="W137" s="17"/>
      <c r="X137" s="17"/>
    </row>
    <row r="138" spans="1:24">
      <c r="A138" s="15"/>
      <c r="B138" s="13" t="s">
        <v>109</v>
      </c>
      <c r="C138" s="65"/>
      <c r="D138" s="75">
        <v>0.08</v>
      </c>
      <c r="E138" s="54"/>
      <c r="F138" s="82">
        <f>SUM(F134+F135+F136)*D138</f>
        <v>620</v>
      </c>
      <c r="G138" s="66"/>
      <c r="H138" s="48"/>
      <c r="I138" s="75">
        <v>0.05</v>
      </c>
      <c r="J138" s="10">
        <f>SUM(J134+J135+J136)*I138</f>
        <v>155</v>
      </c>
      <c r="K138" s="66"/>
      <c r="L138" s="10">
        <f>F138+J138</f>
        <v>775</v>
      </c>
      <c r="M138" s="10">
        <f>L138</f>
        <v>775</v>
      </c>
      <c r="N138" s="10"/>
      <c r="O138" s="10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>
      <c r="A139" s="15"/>
      <c r="B139" s="13" t="s">
        <v>110</v>
      </c>
      <c r="C139" s="65"/>
      <c r="D139" s="76">
        <v>0.13800000000000001</v>
      </c>
      <c r="E139" s="53"/>
      <c r="F139" s="10"/>
      <c r="G139" s="66"/>
      <c r="H139" s="48"/>
      <c r="I139" s="76">
        <v>0.13800000000000001</v>
      </c>
      <c r="J139" s="10"/>
      <c r="K139" s="66"/>
      <c r="L139" s="10"/>
      <c r="M139" s="10"/>
      <c r="N139" s="10"/>
      <c r="O139" s="10"/>
      <c r="P139" s="17" t="s">
        <v>111</v>
      </c>
      <c r="Q139" s="17"/>
      <c r="R139" s="17"/>
      <c r="S139" s="17"/>
      <c r="T139" s="17"/>
      <c r="U139" s="17"/>
      <c r="V139" s="17"/>
      <c r="W139" s="17"/>
      <c r="X139" s="17"/>
    </row>
    <row r="140" spans="1:24">
      <c r="A140" s="15"/>
      <c r="B140" s="13" t="s">
        <v>112</v>
      </c>
      <c r="C140" s="65"/>
      <c r="D140" s="80">
        <f>1/12</f>
        <v>8.3333333333333329E-2</v>
      </c>
      <c r="E140" s="56"/>
      <c r="F140" s="10">
        <f>SUM(F134+F135+F136)*D140</f>
        <v>645.83333333333326</v>
      </c>
      <c r="G140" s="66"/>
      <c r="H140" s="48"/>
      <c r="I140" s="80">
        <f>1/12</f>
        <v>8.3333333333333329E-2</v>
      </c>
      <c r="J140" s="17">
        <f>SUM(J134+J135+J136)*I140</f>
        <v>258.33333333333331</v>
      </c>
      <c r="K140" s="66"/>
      <c r="L140" s="10">
        <f>SUM(F140+J140)</f>
        <v>904.16666666666652</v>
      </c>
      <c r="M140" s="10">
        <f>L140</f>
        <v>904.16666666666652</v>
      </c>
      <c r="N140" s="10"/>
      <c r="O140" s="10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>
      <c r="A141" s="15"/>
      <c r="B141" s="13" t="s">
        <v>113</v>
      </c>
      <c r="C141" s="65"/>
      <c r="D141" s="81">
        <v>0.03</v>
      </c>
      <c r="E141" s="57"/>
      <c r="F141" s="82">
        <f>SUM(F134+F135+F136)*D141</f>
        <v>232.5</v>
      </c>
      <c r="G141" s="66"/>
      <c r="H141" s="48"/>
      <c r="I141" s="81">
        <v>0.03</v>
      </c>
      <c r="J141" s="10">
        <f>SUM(J134+J135+J136)*I141</f>
        <v>93</v>
      </c>
      <c r="K141" s="66"/>
      <c r="L141" s="10">
        <f>SUM(F141+J141)</f>
        <v>325.5</v>
      </c>
      <c r="M141" s="10">
        <f>L141</f>
        <v>325.5</v>
      </c>
      <c r="N141" s="10"/>
      <c r="O141" s="10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>
      <c r="A142" s="15"/>
      <c r="B142" s="13" t="s">
        <v>114</v>
      </c>
      <c r="C142" s="65">
        <v>1</v>
      </c>
      <c r="D142" s="48">
        <v>3</v>
      </c>
      <c r="E142" s="10">
        <v>1000</v>
      </c>
      <c r="F142" s="10">
        <f t="shared" ref="F142:F151" si="13">SUM(C142*D142*E142)</f>
        <v>3000</v>
      </c>
      <c r="G142" s="66">
        <f>SUM(C142*D142*$F$4)</f>
        <v>600</v>
      </c>
      <c r="H142" s="48">
        <v>0</v>
      </c>
      <c r="I142" s="10">
        <f t="shared" si="4"/>
        <v>1000</v>
      </c>
      <c r="J142" s="10">
        <f t="shared" si="5"/>
        <v>0</v>
      </c>
      <c r="K142" s="66">
        <f t="shared" ref="K142:K146" si="14">SUM(C142*H142*$F$4)</f>
        <v>0</v>
      </c>
      <c r="L142" s="10">
        <f t="shared" ref="L142:L146" si="15">SUM(F142+G142+J142+K142)</f>
        <v>3600</v>
      </c>
      <c r="M142" s="10">
        <f>L142</f>
        <v>3600</v>
      </c>
      <c r="N142" s="10"/>
      <c r="O142" s="10"/>
      <c r="P142" s="17" t="s">
        <v>115</v>
      </c>
      <c r="Q142" s="17"/>
      <c r="R142" s="17"/>
      <c r="S142" s="17"/>
      <c r="T142" s="17"/>
      <c r="U142" s="17"/>
      <c r="V142" s="17"/>
      <c r="W142" s="17"/>
      <c r="X142" s="17"/>
    </row>
    <row r="143" spans="1:24">
      <c r="A143" s="15"/>
      <c r="B143" s="13" t="s">
        <v>116</v>
      </c>
      <c r="C143" s="65">
        <v>1</v>
      </c>
      <c r="D143" s="48">
        <v>2</v>
      </c>
      <c r="E143" s="10">
        <v>600</v>
      </c>
      <c r="F143" s="10">
        <f t="shared" si="13"/>
        <v>1200</v>
      </c>
      <c r="G143" s="66">
        <f t="shared" ref="G143:G146" si="16">SUM(C143*D143*$F$4)</f>
        <v>400</v>
      </c>
      <c r="H143" s="48">
        <f t="shared" ref="H143:H149" si="17">$B$5</f>
        <v>2</v>
      </c>
      <c r="I143" s="10">
        <f t="shared" si="4"/>
        <v>600</v>
      </c>
      <c r="J143" s="10">
        <f t="shared" si="5"/>
        <v>1200</v>
      </c>
      <c r="K143" s="66">
        <f t="shared" si="14"/>
        <v>400</v>
      </c>
      <c r="L143" s="10">
        <f t="shared" si="15"/>
        <v>3200</v>
      </c>
      <c r="M143" s="10">
        <f>L143</f>
        <v>3200</v>
      </c>
      <c r="N143" s="10"/>
      <c r="O143" s="10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>
      <c r="A144" s="15"/>
      <c r="B144" s="13" t="s">
        <v>117</v>
      </c>
      <c r="C144" s="65">
        <v>1</v>
      </c>
      <c r="D144" s="48">
        <v>3</v>
      </c>
      <c r="E144" s="10">
        <v>1000</v>
      </c>
      <c r="F144" s="10">
        <f t="shared" si="13"/>
        <v>3000</v>
      </c>
      <c r="G144" s="66">
        <f t="shared" si="16"/>
        <v>600</v>
      </c>
      <c r="H144" s="48">
        <v>0</v>
      </c>
      <c r="I144" s="10">
        <f t="shared" si="4"/>
        <v>1000</v>
      </c>
      <c r="J144" s="10">
        <f t="shared" si="5"/>
        <v>0</v>
      </c>
      <c r="K144" s="66">
        <f t="shared" si="14"/>
        <v>0</v>
      </c>
      <c r="L144" s="10">
        <f t="shared" si="15"/>
        <v>3600</v>
      </c>
      <c r="M144" s="10">
        <f>L144</f>
        <v>3600</v>
      </c>
      <c r="N144" s="10"/>
      <c r="O144" s="10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>
      <c r="A145" s="15"/>
      <c r="B145" s="13" t="s">
        <v>118</v>
      </c>
      <c r="C145" s="65">
        <v>1</v>
      </c>
      <c r="D145" s="48">
        <v>2</v>
      </c>
      <c r="E145" s="10">
        <v>500</v>
      </c>
      <c r="F145" s="10">
        <f t="shared" si="13"/>
        <v>1000</v>
      </c>
      <c r="G145" s="66">
        <f t="shared" si="16"/>
        <v>400</v>
      </c>
      <c r="H145" s="48">
        <f t="shared" si="17"/>
        <v>2</v>
      </c>
      <c r="I145" s="10">
        <f t="shared" si="4"/>
        <v>500</v>
      </c>
      <c r="J145" s="10">
        <f t="shared" si="5"/>
        <v>1000</v>
      </c>
      <c r="K145" s="66">
        <f t="shared" si="14"/>
        <v>400</v>
      </c>
      <c r="L145" s="10">
        <f t="shared" si="15"/>
        <v>2800</v>
      </c>
      <c r="M145" s="10">
        <f>L145</f>
        <v>2800</v>
      </c>
      <c r="N145" s="10"/>
      <c r="O145" s="10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>
      <c r="A146" s="15"/>
      <c r="B146" s="13" t="s">
        <v>119</v>
      </c>
      <c r="C146" s="65">
        <v>1</v>
      </c>
      <c r="D146" s="48">
        <f t="shared" ref="D146" si="18">$B$4</f>
        <v>5</v>
      </c>
      <c r="E146" s="10">
        <v>600</v>
      </c>
      <c r="F146" s="10">
        <f t="shared" si="13"/>
        <v>3000</v>
      </c>
      <c r="G146" s="66">
        <f t="shared" si="16"/>
        <v>1000</v>
      </c>
      <c r="H146" s="48">
        <v>1</v>
      </c>
      <c r="I146" s="10">
        <f t="shared" si="4"/>
        <v>600</v>
      </c>
      <c r="J146" s="10">
        <f t="shared" si="5"/>
        <v>600</v>
      </c>
      <c r="K146" s="66">
        <f t="shared" si="14"/>
        <v>200</v>
      </c>
      <c r="L146" s="10">
        <f t="shared" si="15"/>
        <v>4800</v>
      </c>
      <c r="M146" s="10">
        <f>L146</f>
        <v>4800</v>
      </c>
      <c r="N146" s="10"/>
      <c r="O146" s="10"/>
      <c r="P146" s="17" t="s">
        <v>120</v>
      </c>
      <c r="Q146" s="17"/>
      <c r="R146" s="17"/>
      <c r="S146" s="17"/>
      <c r="T146" s="17"/>
      <c r="U146" s="17"/>
      <c r="V146" s="17"/>
      <c r="W146" s="17"/>
      <c r="X146" s="17"/>
    </row>
    <row r="147" spans="1:24">
      <c r="A147" s="15"/>
      <c r="B147" s="13" t="s">
        <v>121</v>
      </c>
      <c r="C147" s="65">
        <v>0</v>
      </c>
      <c r="D147" s="48">
        <v>0</v>
      </c>
      <c r="E147" s="10">
        <v>0</v>
      </c>
      <c r="F147" s="10">
        <f t="shared" si="13"/>
        <v>0</v>
      </c>
      <c r="G147" s="66">
        <f t="shared" ref="G147" si="19">SUM(C147*D147*200)</f>
        <v>0</v>
      </c>
      <c r="H147" s="48">
        <v>0</v>
      </c>
      <c r="I147" s="10">
        <f t="shared" si="4"/>
        <v>0</v>
      </c>
      <c r="J147" s="10">
        <f t="shared" si="5"/>
        <v>0</v>
      </c>
      <c r="K147" s="66">
        <f t="shared" ref="K147" si="20">SUM(C147*H147*200)</f>
        <v>0</v>
      </c>
      <c r="L147" s="10">
        <f t="shared" ref="L147:L151" si="21">SUM(G147+K147)</f>
        <v>0</v>
      </c>
      <c r="M147" s="10">
        <f>L147</f>
        <v>0</v>
      </c>
      <c r="N147" s="10"/>
      <c r="O147" s="10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>
      <c r="A148" s="15"/>
      <c r="B148" s="13" t="s">
        <v>122</v>
      </c>
      <c r="C148" s="65">
        <v>2</v>
      </c>
      <c r="D148" s="48">
        <v>1</v>
      </c>
      <c r="E148" s="10">
        <v>450</v>
      </c>
      <c r="F148" s="39">
        <f t="shared" ref="F148:F149" si="22">SUM(C148*D148*E148)</f>
        <v>900</v>
      </c>
      <c r="G148" s="109"/>
      <c r="H148" s="110">
        <f t="shared" si="17"/>
        <v>2</v>
      </c>
      <c r="I148" s="39">
        <f t="shared" ref="I148:I149" si="23">E148</f>
        <v>450</v>
      </c>
      <c r="J148" s="39">
        <f>SUM(C148*H148*I148)</f>
        <v>1800</v>
      </c>
      <c r="K148" s="66"/>
      <c r="L148" s="10">
        <f t="shared" ref="L148:L149" si="24">SUM(F148+G148+J148+K148)</f>
        <v>2700</v>
      </c>
      <c r="M148" s="10">
        <f>L148</f>
        <v>2700</v>
      </c>
      <c r="N148" s="10"/>
      <c r="O148" s="10"/>
      <c r="P148" s="17" t="s">
        <v>123</v>
      </c>
      <c r="Q148" s="17"/>
      <c r="R148" s="17"/>
      <c r="S148" s="17"/>
      <c r="T148" s="17"/>
      <c r="U148" s="17"/>
      <c r="V148" s="17"/>
      <c r="W148" s="17"/>
      <c r="X148" s="17"/>
    </row>
    <row r="149" spans="1:24">
      <c r="A149" s="15"/>
      <c r="B149" s="13" t="s">
        <v>124</v>
      </c>
      <c r="C149" s="65">
        <v>1</v>
      </c>
      <c r="D149" s="48">
        <v>1</v>
      </c>
      <c r="E149" s="10">
        <v>450</v>
      </c>
      <c r="F149" s="39">
        <f t="shared" si="22"/>
        <v>450</v>
      </c>
      <c r="G149" s="109"/>
      <c r="H149" s="110">
        <f t="shared" si="17"/>
        <v>2</v>
      </c>
      <c r="I149" s="39">
        <f t="shared" si="23"/>
        <v>450</v>
      </c>
      <c r="J149" s="39">
        <f t="shared" ref="J149" si="25">SUM(C149*H149*I149)</f>
        <v>900</v>
      </c>
      <c r="K149" s="66"/>
      <c r="L149" s="10">
        <f t="shared" si="24"/>
        <v>1350</v>
      </c>
      <c r="M149" s="10">
        <f>L149</f>
        <v>1350</v>
      </c>
      <c r="N149" s="10"/>
      <c r="O149" s="10"/>
      <c r="P149" s="17" t="s">
        <v>125</v>
      </c>
      <c r="Q149" s="17"/>
      <c r="R149" s="17"/>
      <c r="S149" s="17"/>
      <c r="T149" s="17"/>
      <c r="U149" s="17"/>
      <c r="V149" s="17"/>
      <c r="W149" s="17"/>
      <c r="X149" s="17"/>
    </row>
    <row r="150" spans="1:24">
      <c r="A150" s="15"/>
      <c r="B150" s="13" t="s">
        <v>126</v>
      </c>
      <c r="C150" s="65"/>
      <c r="D150" s="75">
        <v>0.08</v>
      </c>
      <c r="E150" s="10"/>
      <c r="F150" s="10">
        <f>SUM(F142+F143+F144+F145+F146+F148+F149)*D150</f>
        <v>1004</v>
      </c>
      <c r="G150" s="66"/>
      <c r="H150" s="48"/>
      <c r="I150" s="75">
        <v>0.05</v>
      </c>
      <c r="J150" s="10">
        <f>SUM(J142+J143++J144+J145+J146)*I150</f>
        <v>140</v>
      </c>
      <c r="K150" s="66"/>
      <c r="L150" s="10">
        <f>SUM(F150+J150)</f>
        <v>1144</v>
      </c>
      <c r="M150" s="10">
        <f>L150</f>
        <v>1144</v>
      </c>
      <c r="N150" s="10"/>
      <c r="O150" s="10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>
      <c r="A151" s="15"/>
      <c r="B151" s="13" t="s">
        <v>127</v>
      </c>
      <c r="C151" s="65"/>
      <c r="D151" s="48"/>
      <c r="E151" s="10"/>
      <c r="F151" s="10">
        <f t="shared" si="13"/>
        <v>0</v>
      </c>
      <c r="G151" s="109"/>
      <c r="H151" s="110"/>
      <c r="I151" s="39">
        <f t="shared" si="4"/>
        <v>0</v>
      </c>
      <c r="J151" s="39">
        <f t="shared" si="5"/>
        <v>0</v>
      </c>
      <c r="K151" s="109"/>
      <c r="L151" s="10">
        <f t="shared" si="21"/>
        <v>0</v>
      </c>
      <c r="M151" s="10">
        <f>L151</f>
        <v>0</v>
      </c>
      <c r="N151" s="10"/>
      <c r="O151" s="10"/>
      <c r="P151" s="17" t="s">
        <v>111</v>
      </c>
      <c r="Q151" s="17"/>
      <c r="R151" s="17"/>
      <c r="S151" s="17"/>
      <c r="T151" s="17"/>
      <c r="U151" s="17"/>
      <c r="V151" s="17"/>
      <c r="W151" s="17"/>
      <c r="X151" s="17"/>
    </row>
    <row r="152" spans="1:24">
      <c r="A152" s="34"/>
      <c r="B152" s="13" t="s">
        <v>128</v>
      </c>
      <c r="C152" s="107">
        <f>SUM(C134:C151)</f>
        <v>12</v>
      </c>
      <c r="D152" s="10"/>
      <c r="E152" s="10">
        <v>90</v>
      </c>
      <c r="G152" s="39">
        <f>C152*E152</f>
        <v>1080</v>
      </c>
      <c r="H152" s="39"/>
      <c r="I152" s="39">
        <v>90</v>
      </c>
      <c r="J152" s="35"/>
      <c r="K152" s="109">
        <f>I152*C152</f>
        <v>1080</v>
      </c>
      <c r="L152" s="10">
        <f>SUM(K152+G152)</f>
        <v>2160</v>
      </c>
      <c r="M152" s="10">
        <f>L152</f>
        <v>2160</v>
      </c>
      <c r="N152" s="10"/>
      <c r="O152" s="10"/>
      <c r="P152" s="17" t="s">
        <v>129</v>
      </c>
      <c r="Q152" s="17"/>
      <c r="R152" s="17"/>
      <c r="S152" s="17"/>
      <c r="T152" s="17"/>
      <c r="U152" s="17"/>
      <c r="V152" s="17"/>
      <c r="W152" s="17"/>
      <c r="X152" s="17"/>
    </row>
    <row r="153" spans="1:24">
      <c r="A153" s="34"/>
      <c r="B153" s="13" t="s">
        <v>130</v>
      </c>
      <c r="C153" s="68">
        <v>0</v>
      </c>
      <c r="D153" s="10"/>
      <c r="E153" s="10"/>
      <c r="F153" s="10"/>
      <c r="G153" s="66"/>
      <c r="H153" s="10"/>
      <c r="I153" s="10"/>
      <c r="J153" s="10"/>
      <c r="K153" s="66"/>
      <c r="L153" s="10"/>
      <c r="M153" s="10"/>
      <c r="N153" s="10"/>
      <c r="O153" s="10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s="30" customFormat="1">
      <c r="A154" s="15"/>
      <c r="B154" s="89" t="s">
        <v>29</v>
      </c>
      <c r="C154" s="90"/>
      <c r="D154" s="91"/>
      <c r="E154" s="91"/>
      <c r="F154" s="91">
        <f>SUM(F134:F152)</f>
        <v>25052.333333333336</v>
      </c>
      <c r="G154" s="92">
        <f>SUM(G134:G152)</f>
        <v>8080</v>
      </c>
      <c r="H154" s="91"/>
      <c r="I154" s="91"/>
      <c r="J154" s="91">
        <f>SUM(J134:J152)</f>
        <v>10146.333333333332</v>
      </c>
      <c r="K154" s="92">
        <f>SUM(K134:K152)</f>
        <v>3680</v>
      </c>
      <c r="L154" s="91">
        <f>SUM(E154:K154)</f>
        <v>46958.666666666672</v>
      </c>
      <c r="M154" s="91">
        <f>SUM(M134:M152)</f>
        <v>46958.666666666672</v>
      </c>
      <c r="N154" s="18"/>
      <c r="O154" s="18"/>
      <c r="P154" s="23">
        <f>SUM(L134:L152)</f>
        <v>46958.666666666672</v>
      </c>
      <c r="Q154" s="23"/>
      <c r="R154" s="23"/>
      <c r="S154" s="23"/>
      <c r="T154" s="23"/>
      <c r="U154" s="23"/>
      <c r="V154" s="23"/>
      <c r="W154" s="23"/>
      <c r="X154" s="23"/>
    </row>
    <row r="155" spans="1:24">
      <c r="A155" s="15"/>
      <c r="B155" s="16"/>
      <c r="C155" s="4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>
      <c r="A156" s="15"/>
      <c r="B156" s="116" t="s">
        <v>131</v>
      </c>
      <c r="C156" s="4"/>
      <c r="D156" s="10"/>
      <c r="E156" s="10"/>
      <c r="F156" s="10"/>
      <c r="G156" s="10"/>
      <c r="H156" s="10"/>
      <c r="I156" s="10"/>
      <c r="J156" s="18"/>
      <c r="K156" s="18"/>
      <c r="L156" s="115">
        <f>SUM(L123+L126+L129+L154)</f>
        <v>130909.10666666667</v>
      </c>
      <c r="M156" s="115">
        <f>SUM(M123+M126+M129+M154)</f>
        <v>117108.66666666667</v>
      </c>
      <c r="N156" s="115"/>
      <c r="O156" s="115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15" thickBot="1">
      <c r="A157" s="15"/>
      <c r="B157" s="16"/>
      <c r="C157" s="4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15" thickBot="1">
      <c r="A158" s="162" t="s">
        <v>132</v>
      </c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4"/>
      <c r="M158" s="168"/>
      <c r="N158" s="31"/>
      <c r="O158" s="31"/>
      <c r="P158" s="10"/>
    </row>
    <row r="159" spans="1:24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10"/>
    </row>
    <row r="160" spans="1:24">
      <c r="A160" s="7" t="s">
        <v>92</v>
      </c>
      <c r="B160" s="8" t="s">
        <v>54</v>
      </c>
      <c r="C160" s="165" t="s">
        <v>93</v>
      </c>
      <c r="D160" s="166"/>
      <c r="E160" s="166"/>
      <c r="F160" s="166"/>
      <c r="G160" s="167"/>
      <c r="H160" s="165" t="s">
        <v>94</v>
      </c>
      <c r="I160" s="166"/>
      <c r="J160" s="166"/>
      <c r="K160" s="167"/>
      <c r="L160" s="9" t="s">
        <v>302</v>
      </c>
      <c r="M160" s="9" t="s">
        <v>303</v>
      </c>
      <c r="N160" s="9"/>
      <c r="O160" s="9"/>
      <c r="P160" s="17" t="s">
        <v>133</v>
      </c>
    </row>
    <row r="161" spans="1:16" ht="28.8">
      <c r="A161" s="19"/>
      <c r="B161" s="8" t="s">
        <v>134</v>
      </c>
      <c r="C161" s="63" t="s">
        <v>135</v>
      </c>
      <c r="D161" s="11" t="s">
        <v>98</v>
      </c>
      <c r="E161" s="11" t="s">
        <v>136</v>
      </c>
      <c r="F161" s="11" t="s">
        <v>137</v>
      </c>
      <c r="G161" s="64" t="s">
        <v>138</v>
      </c>
      <c r="H161" s="63" t="s">
        <v>102</v>
      </c>
      <c r="I161" s="11" t="s">
        <v>103</v>
      </c>
      <c r="J161" s="11" t="s">
        <v>100</v>
      </c>
      <c r="K161" s="64" t="s">
        <v>138</v>
      </c>
      <c r="L161" s="11" t="s">
        <v>105</v>
      </c>
      <c r="M161" s="11"/>
      <c r="N161" s="11"/>
      <c r="O161" s="11"/>
      <c r="P161" s="17" t="s">
        <v>139</v>
      </c>
    </row>
    <row r="162" spans="1:16">
      <c r="A162" s="19"/>
      <c r="B162" s="19" t="s">
        <v>5</v>
      </c>
      <c r="C162" s="79">
        <f t="shared" ref="C162" si="26">$D$4</f>
        <v>8</v>
      </c>
      <c r="D162" s="48">
        <f t="shared" ref="D162:D164" si="27">$B$4</f>
        <v>5</v>
      </c>
      <c r="E162" s="17">
        <v>500</v>
      </c>
      <c r="F162" s="17">
        <f>C162*D162*E162</f>
        <v>20000</v>
      </c>
      <c r="G162" s="78">
        <f>C162*D162*$F$4</f>
        <v>8000</v>
      </c>
      <c r="H162" s="48">
        <f t="shared" ref="H162:H164" si="28">$B$5</f>
        <v>2</v>
      </c>
      <c r="I162" s="17">
        <f>500</f>
        <v>500</v>
      </c>
      <c r="J162" s="17">
        <f>C162*H162*I162</f>
        <v>8000</v>
      </c>
      <c r="K162" s="78">
        <f>SUM(C162*H162*$F$4)</f>
        <v>3200</v>
      </c>
      <c r="L162" s="17">
        <f t="shared" ref="L162:L170" si="29">+F162+G162+J162+K162</f>
        <v>39200</v>
      </c>
      <c r="M162" s="17">
        <f>L162</f>
        <v>39200</v>
      </c>
      <c r="N162" s="17"/>
      <c r="O162" s="17"/>
      <c r="P162" s="17" t="s">
        <v>140</v>
      </c>
    </row>
    <row r="163" spans="1:16">
      <c r="A163" s="19"/>
      <c r="B163" s="19" t="s">
        <v>141</v>
      </c>
      <c r="C163" s="79">
        <v>0</v>
      </c>
      <c r="D163" s="48">
        <f t="shared" si="27"/>
        <v>5</v>
      </c>
      <c r="E163" s="17">
        <v>60</v>
      </c>
      <c r="F163" s="17">
        <f>C163*D163*E163</f>
        <v>0</v>
      </c>
      <c r="G163" s="78">
        <f t="shared" ref="G163" si="30">C163*D163*200</f>
        <v>0</v>
      </c>
      <c r="H163" s="48">
        <f t="shared" si="28"/>
        <v>2</v>
      </c>
      <c r="I163" s="17">
        <v>60</v>
      </c>
      <c r="J163" s="17">
        <f t="shared" ref="J163:J164" si="31">C163*H163*I163</f>
        <v>0</v>
      </c>
      <c r="K163" s="78">
        <f t="shared" ref="K163" si="32">SUM(C163*H163*I163)</f>
        <v>0</v>
      </c>
      <c r="L163" s="17">
        <f t="shared" si="29"/>
        <v>0</v>
      </c>
      <c r="M163" s="17">
        <f t="shared" ref="M163:M170" si="33">L163</f>
        <v>0</v>
      </c>
      <c r="N163" s="17"/>
      <c r="O163" s="17"/>
      <c r="P163" s="17"/>
    </row>
    <row r="164" spans="1:16" s="35" customFormat="1" ht="15.75" customHeight="1">
      <c r="A164" s="19"/>
      <c r="B164" s="19" t="s">
        <v>143</v>
      </c>
      <c r="C164" s="79">
        <v>1</v>
      </c>
      <c r="D164" s="110">
        <f t="shared" si="27"/>
        <v>5</v>
      </c>
      <c r="E164" s="17">
        <v>37</v>
      </c>
      <c r="F164" s="17">
        <f>C164*D164*E164</f>
        <v>185</v>
      </c>
      <c r="G164" s="78">
        <f>C164*D164*200</f>
        <v>1000</v>
      </c>
      <c r="H164" s="110">
        <f t="shared" si="28"/>
        <v>2</v>
      </c>
      <c r="I164" s="17">
        <v>37</v>
      </c>
      <c r="J164" s="17">
        <f t="shared" si="31"/>
        <v>74</v>
      </c>
      <c r="K164" s="78">
        <f>SUM(C164*H164*I164)</f>
        <v>74</v>
      </c>
      <c r="L164" s="17">
        <f t="shared" si="29"/>
        <v>1333</v>
      </c>
      <c r="M164" s="17">
        <f t="shared" si="33"/>
        <v>1333</v>
      </c>
      <c r="N164" s="17"/>
      <c r="O164" s="17"/>
      <c r="P164" s="17" t="s">
        <v>144</v>
      </c>
    </row>
    <row r="165" spans="1:16">
      <c r="A165" s="19"/>
      <c r="B165" s="19" t="s">
        <v>146</v>
      </c>
      <c r="C165" s="79"/>
      <c r="D165" s="75">
        <v>0.08</v>
      </c>
      <c r="E165" s="54"/>
      <c r="F165" s="82">
        <f>SUM(F162+F163+F164)*D165</f>
        <v>1614.8</v>
      </c>
      <c r="G165" s="78"/>
      <c r="H165" s="77"/>
      <c r="I165" s="75">
        <v>0.05</v>
      </c>
      <c r="J165" s="54">
        <f>SUM(J162+J163+J164)*I165</f>
        <v>403.70000000000005</v>
      </c>
      <c r="K165" s="78"/>
      <c r="L165" s="17">
        <f t="shared" si="29"/>
        <v>2018.5</v>
      </c>
      <c r="M165" s="17">
        <f t="shared" si="33"/>
        <v>2018.5</v>
      </c>
      <c r="N165" s="17"/>
      <c r="O165" s="17"/>
      <c r="P165" s="17"/>
    </row>
    <row r="166" spans="1:16">
      <c r="A166" s="58"/>
      <c r="B166" s="19" t="s">
        <v>147</v>
      </c>
      <c r="C166" s="79"/>
      <c r="D166" s="76">
        <v>0.13800000000000001</v>
      </c>
      <c r="E166" s="53"/>
      <c r="F166" s="59"/>
      <c r="G166" s="78"/>
      <c r="H166" s="77"/>
      <c r="I166" s="76">
        <v>0.13800000000000001</v>
      </c>
      <c r="J166" s="17"/>
      <c r="K166" s="78"/>
      <c r="L166" s="17">
        <f t="shared" si="29"/>
        <v>0</v>
      </c>
      <c r="M166" s="17">
        <f t="shared" si="33"/>
        <v>0</v>
      </c>
      <c r="N166" s="17"/>
      <c r="O166" s="17"/>
      <c r="P166" s="17" t="s">
        <v>111</v>
      </c>
    </row>
    <row r="167" spans="1:16">
      <c r="A167" s="60"/>
      <c r="B167" s="19" t="s">
        <v>148</v>
      </c>
      <c r="C167" s="79"/>
      <c r="D167" s="80">
        <f>1/12</f>
        <v>8.3333333333333329E-2</v>
      </c>
      <c r="E167" s="61"/>
      <c r="F167" s="59">
        <f>SUM(F162:F164)*D167</f>
        <v>1682.0833333333333</v>
      </c>
      <c r="G167" s="78"/>
      <c r="H167" s="77"/>
      <c r="I167" s="80">
        <f>1/12</f>
        <v>8.3333333333333329E-2</v>
      </c>
      <c r="J167" s="17">
        <f>SUM(J162:J164)*I167</f>
        <v>672.83333333333326</v>
      </c>
      <c r="K167" s="78"/>
      <c r="L167" s="17">
        <f t="shared" si="29"/>
        <v>2354.9166666666665</v>
      </c>
      <c r="M167" s="17">
        <f t="shared" si="33"/>
        <v>2354.9166666666665</v>
      </c>
      <c r="N167" s="17"/>
      <c r="O167" s="17"/>
    </row>
    <row r="168" spans="1:16">
      <c r="A168" s="62"/>
      <c r="B168" s="19" t="s">
        <v>149</v>
      </c>
      <c r="C168" s="79"/>
      <c r="D168" s="81">
        <v>0.03</v>
      </c>
      <c r="E168" s="17"/>
      <c r="F168" s="17">
        <f>SUM(F162+F163+F164)*D168</f>
        <v>605.54999999999995</v>
      </c>
      <c r="G168" s="78"/>
      <c r="H168" s="77"/>
      <c r="I168" s="81">
        <v>0.03</v>
      </c>
      <c r="J168" s="17">
        <f>SUM(J162:J164)*I168</f>
        <v>242.22</v>
      </c>
      <c r="K168" s="78"/>
      <c r="L168" s="17">
        <f t="shared" si="29"/>
        <v>847.77</v>
      </c>
      <c r="M168" s="17">
        <f t="shared" si="33"/>
        <v>847.77</v>
      </c>
      <c r="N168" s="17"/>
      <c r="O168" s="17"/>
      <c r="P168" s="17"/>
    </row>
    <row r="169" spans="1:16">
      <c r="A169" s="19"/>
      <c r="B169" s="19" t="s">
        <v>150</v>
      </c>
      <c r="C169" s="79">
        <f t="shared" ref="C169:C170" si="34">$D$4</f>
        <v>8</v>
      </c>
      <c r="D169" s="48">
        <v>5</v>
      </c>
      <c r="E169" s="17">
        <v>10</v>
      </c>
      <c r="F169" s="17">
        <f>C169*E169*D169</f>
        <v>400</v>
      </c>
      <c r="G169" s="78"/>
      <c r="H169" s="48">
        <f t="shared" ref="H169:H170" si="35">$B$5</f>
        <v>2</v>
      </c>
      <c r="I169" s="17">
        <v>10</v>
      </c>
      <c r="J169" s="17">
        <f>C169*I169*H169</f>
        <v>160</v>
      </c>
      <c r="K169" s="78"/>
      <c r="L169" s="17">
        <f t="shared" si="29"/>
        <v>560</v>
      </c>
      <c r="M169" s="17">
        <f t="shared" si="33"/>
        <v>560</v>
      </c>
      <c r="N169" s="17"/>
      <c r="O169" s="17"/>
      <c r="P169" s="17"/>
    </row>
    <row r="170" spans="1:16">
      <c r="A170" s="20"/>
      <c r="B170" s="19" t="s">
        <v>151</v>
      </c>
      <c r="C170" s="79">
        <f t="shared" si="34"/>
        <v>8</v>
      </c>
      <c r="D170" s="48"/>
      <c r="E170" s="17">
        <v>90</v>
      </c>
      <c r="F170" s="17">
        <f t="shared" ref="F170" si="36">C170*E170</f>
        <v>720</v>
      </c>
      <c r="G170" s="78"/>
      <c r="H170" s="48">
        <f t="shared" si="35"/>
        <v>2</v>
      </c>
      <c r="I170" s="17">
        <v>90</v>
      </c>
      <c r="J170" s="17">
        <f>C170*I170</f>
        <v>720</v>
      </c>
      <c r="K170" s="78"/>
      <c r="L170" s="17">
        <f t="shared" si="29"/>
        <v>1440</v>
      </c>
      <c r="M170" s="17">
        <f t="shared" si="33"/>
        <v>1440</v>
      </c>
      <c r="N170" s="17"/>
      <c r="O170" s="17"/>
      <c r="P170" s="17"/>
    </row>
    <row r="171" spans="1:16">
      <c r="A171" s="19"/>
      <c r="B171" s="83" t="s">
        <v>152</v>
      </c>
      <c r="C171" s="84"/>
      <c r="D171" s="85"/>
      <c r="E171" s="86"/>
      <c r="F171" s="86">
        <f>SUM(F162:F170)</f>
        <v>25207.433333333331</v>
      </c>
      <c r="G171" s="87">
        <f>SUM(G162:G170)</f>
        <v>9000</v>
      </c>
      <c r="H171" s="88"/>
      <c r="I171" s="86"/>
      <c r="J171" s="86">
        <f>SUM(J162:J170)</f>
        <v>10272.753333333334</v>
      </c>
      <c r="K171" s="87">
        <f>SUM(K162:K170)</f>
        <v>3274</v>
      </c>
      <c r="L171" s="86">
        <f>SUM(L162:L170)</f>
        <v>47754.186666666661</v>
      </c>
      <c r="M171" s="86">
        <f>L171</f>
        <v>47754.186666666661</v>
      </c>
      <c r="N171" s="17"/>
      <c r="O171" s="17"/>
      <c r="P171" s="17"/>
    </row>
    <row r="172" spans="1:16">
      <c r="A172" s="19"/>
      <c r="B172" s="19"/>
      <c r="C172" s="79"/>
      <c r="D172" s="54"/>
      <c r="E172" s="17"/>
      <c r="F172" s="17"/>
      <c r="G172" s="78"/>
      <c r="H172" s="55"/>
      <c r="I172" s="17"/>
      <c r="J172" s="17"/>
      <c r="K172" s="78"/>
      <c r="L172" s="17"/>
      <c r="M172" s="17"/>
      <c r="N172" s="17"/>
      <c r="O172" s="17"/>
      <c r="P172" s="17"/>
    </row>
    <row r="173" spans="1:16">
      <c r="A173" s="19"/>
      <c r="B173" s="141" t="s">
        <v>8</v>
      </c>
      <c r="C173" s="142">
        <f>$D$5</f>
        <v>6</v>
      </c>
      <c r="D173" s="143">
        <f>$B$4-2</f>
        <v>3</v>
      </c>
      <c r="E173" s="144">
        <v>500</v>
      </c>
      <c r="F173" s="144">
        <f>C173*D173*E173</f>
        <v>9000</v>
      </c>
      <c r="G173" s="145">
        <f>C173*D173*$F$4</f>
        <v>3600</v>
      </c>
      <c r="H173" s="143">
        <f t="shared" ref="H173" si="37">$B$5</f>
        <v>2</v>
      </c>
      <c r="I173" s="144">
        <v>500</v>
      </c>
      <c r="J173" s="144">
        <f>C173*H173*I173</f>
        <v>6000</v>
      </c>
      <c r="K173" s="145">
        <f>SUM(C173*H173*$F$4)</f>
        <v>2400</v>
      </c>
      <c r="L173" s="144">
        <f>SUM(F173+G173+J173+K173)</f>
        <v>21000</v>
      </c>
      <c r="M173" s="144">
        <f>L173</f>
        <v>21000</v>
      </c>
      <c r="N173" s="17"/>
      <c r="O173" s="17"/>
      <c r="P173" s="17" t="s">
        <v>153</v>
      </c>
    </row>
    <row r="174" spans="1:16">
      <c r="A174" s="19"/>
      <c r="B174" s="141" t="s">
        <v>154</v>
      </c>
      <c r="C174" s="142"/>
      <c r="D174" s="146">
        <v>0.08</v>
      </c>
      <c r="E174" s="147"/>
      <c r="F174" s="144">
        <f>F173*D174</f>
        <v>720</v>
      </c>
      <c r="G174" s="145"/>
      <c r="H174" s="148"/>
      <c r="I174" s="146">
        <v>0.05</v>
      </c>
      <c r="J174" s="144">
        <f>J173*I174</f>
        <v>300</v>
      </c>
      <c r="K174" s="145"/>
      <c r="L174" s="144">
        <f>SUM(F174+J174)</f>
        <v>1020</v>
      </c>
      <c r="M174" s="144">
        <f>L174</f>
        <v>1020</v>
      </c>
      <c r="N174" s="17"/>
      <c r="O174" s="17"/>
      <c r="P174" s="17"/>
    </row>
    <row r="175" spans="1:16">
      <c r="A175" s="19"/>
      <c r="B175" s="141" t="s">
        <v>155</v>
      </c>
      <c r="C175" s="142"/>
      <c r="D175" s="149">
        <v>0.13800000000000001</v>
      </c>
      <c r="E175" s="150"/>
      <c r="F175" s="144"/>
      <c r="G175" s="145"/>
      <c r="H175" s="148"/>
      <c r="I175" s="149">
        <v>0.13800000000000001</v>
      </c>
      <c r="J175" s="144"/>
      <c r="K175" s="145"/>
      <c r="L175" s="144">
        <f t="shared" ref="L175:L179" si="38">SUM(F175+J175)</f>
        <v>0</v>
      </c>
      <c r="M175" s="144">
        <f t="shared" ref="M175:M180" si="39">L175</f>
        <v>0</v>
      </c>
      <c r="N175" s="17"/>
      <c r="O175" s="17"/>
      <c r="P175" s="17"/>
    </row>
    <row r="176" spans="1:16">
      <c r="A176" s="19"/>
      <c r="B176" s="141" t="s">
        <v>156</v>
      </c>
      <c r="C176" s="142"/>
      <c r="D176" s="151">
        <f>1/12</f>
        <v>8.3333333333333329E-2</v>
      </c>
      <c r="E176" s="152"/>
      <c r="F176" s="144">
        <f>F173*D176</f>
        <v>750</v>
      </c>
      <c r="G176" s="145"/>
      <c r="H176" s="148"/>
      <c r="I176" s="151">
        <f>1/12</f>
        <v>8.3333333333333329E-2</v>
      </c>
      <c r="J176" s="144">
        <f>J173*I176</f>
        <v>500</v>
      </c>
      <c r="K176" s="145"/>
      <c r="L176" s="144">
        <f>SUM(F176+J176)</f>
        <v>1250</v>
      </c>
      <c r="M176" s="144">
        <f t="shared" si="39"/>
        <v>1250</v>
      </c>
      <c r="N176" s="17"/>
      <c r="O176" s="17"/>
      <c r="P176" s="17"/>
    </row>
    <row r="177" spans="1:16">
      <c r="A177" s="19"/>
      <c r="B177" s="141" t="s">
        <v>157</v>
      </c>
      <c r="C177" s="142"/>
      <c r="D177" s="153">
        <v>0.03</v>
      </c>
      <c r="E177" s="144"/>
      <c r="F177" s="144">
        <f>SUM(F173*D177)</f>
        <v>270</v>
      </c>
      <c r="G177" s="145"/>
      <c r="H177" s="148"/>
      <c r="I177" s="153">
        <v>0.03</v>
      </c>
      <c r="J177" s="144">
        <f>SUM(J173*I177)</f>
        <v>180</v>
      </c>
      <c r="K177" s="145"/>
      <c r="L177" s="144">
        <f t="shared" si="38"/>
        <v>450</v>
      </c>
      <c r="M177" s="144">
        <f t="shared" si="39"/>
        <v>450</v>
      </c>
      <c r="N177" s="17"/>
      <c r="O177" s="17"/>
      <c r="P177" s="17"/>
    </row>
    <row r="178" spans="1:16">
      <c r="A178" s="19"/>
      <c r="B178" s="141" t="s">
        <v>142</v>
      </c>
      <c r="C178" s="142">
        <f>$D$5</f>
        <v>6</v>
      </c>
      <c r="D178" s="143"/>
      <c r="E178" s="144">
        <v>90</v>
      </c>
      <c r="F178" s="144">
        <f t="shared" ref="F178:F179" si="40">C178*E178</f>
        <v>540</v>
      </c>
      <c r="G178" s="145"/>
      <c r="H178" s="143">
        <f t="shared" ref="H178:H179" si="41">$B$5</f>
        <v>2</v>
      </c>
      <c r="I178" s="144">
        <v>90</v>
      </c>
      <c r="J178" s="144">
        <f t="shared" ref="J178" si="42">C178*I178</f>
        <v>540</v>
      </c>
      <c r="K178" s="145"/>
      <c r="L178" s="144">
        <f t="shared" si="38"/>
        <v>1080</v>
      </c>
      <c r="M178" s="144">
        <f t="shared" si="39"/>
        <v>1080</v>
      </c>
      <c r="N178" s="17"/>
      <c r="O178" s="17"/>
      <c r="P178" s="17"/>
    </row>
    <row r="179" spans="1:16">
      <c r="A179" s="21"/>
      <c r="B179" s="141" t="s">
        <v>158</v>
      </c>
      <c r="C179" s="142">
        <f>$D$5</f>
        <v>6</v>
      </c>
      <c r="D179" s="147"/>
      <c r="E179" s="144">
        <v>50</v>
      </c>
      <c r="F179" s="144">
        <f t="shared" si="40"/>
        <v>300</v>
      </c>
      <c r="G179" s="145"/>
      <c r="H179" s="143">
        <f t="shared" si="41"/>
        <v>2</v>
      </c>
      <c r="I179" s="144">
        <v>50</v>
      </c>
      <c r="J179" s="144">
        <f>I179*H179</f>
        <v>100</v>
      </c>
      <c r="K179" s="145"/>
      <c r="L179" s="144">
        <f t="shared" si="38"/>
        <v>400</v>
      </c>
      <c r="M179" s="144">
        <f t="shared" si="39"/>
        <v>400</v>
      </c>
      <c r="N179" s="17"/>
      <c r="O179" s="17"/>
      <c r="P179" s="17"/>
    </row>
    <row r="180" spans="1:16">
      <c r="A180" s="22"/>
      <c r="B180" s="154" t="s">
        <v>145</v>
      </c>
      <c r="C180" s="155"/>
      <c r="D180" s="156"/>
      <c r="E180" s="157"/>
      <c r="F180" s="157">
        <f>SUM(F173:F179)</f>
        <v>11580</v>
      </c>
      <c r="G180" s="158">
        <f>SUM(G173:G178)</f>
        <v>3600</v>
      </c>
      <c r="H180" s="159"/>
      <c r="I180" s="157"/>
      <c r="J180" s="157">
        <f>SUM(J173:J179)</f>
        <v>7620</v>
      </c>
      <c r="K180" s="158">
        <f>SUM(K173:K179)</f>
        <v>2400</v>
      </c>
      <c r="L180" s="157">
        <f>SUM(L173:L179)</f>
        <v>25200</v>
      </c>
      <c r="M180" s="157">
        <f t="shared" si="39"/>
        <v>25200</v>
      </c>
      <c r="N180" s="17"/>
      <c r="O180" s="17"/>
      <c r="P180" s="17"/>
    </row>
    <row r="181" spans="1:16">
      <c r="A181" s="12"/>
      <c r="B181" s="183" t="s">
        <v>29</v>
      </c>
      <c r="C181" s="184"/>
      <c r="D181" s="185"/>
      <c r="E181" s="186"/>
      <c r="F181" s="187">
        <f>SUM(F180)</f>
        <v>11580</v>
      </c>
      <c r="G181" s="187">
        <f>SUM(G180)</f>
        <v>3600</v>
      </c>
      <c r="H181" s="188"/>
      <c r="I181" s="186"/>
      <c r="J181" s="187">
        <f>SUM(J180)</f>
        <v>7620</v>
      </c>
      <c r="K181" s="187">
        <f>SUM(K180)</f>
        <v>2400</v>
      </c>
      <c r="L181" s="182">
        <f>SUM(F181:K181)</f>
        <v>25200</v>
      </c>
      <c r="M181" s="182">
        <f>L181</f>
        <v>25200</v>
      </c>
      <c r="N181" s="23"/>
      <c r="O181" s="23"/>
      <c r="P181" s="17"/>
    </row>
    <row r="182" spans="1:16">
      <c r="A182" s="12"/>
      <c r="B182" s="12"/>
      <c r="C182" s="1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7"/>
    </row>
    <row r="183" spans="1:16">
      <c r="A183" s="12"/>
      <c r="B183" s="12" t="s">
        <v>159</v>
      </c>
      <c r="C183" s="12"/>
      <c r="D183" s="23"/>
      <c r="E183" s="23"/>
      <c r="F183" s="23"/>
      <c r="G183" s="23"/>
      <c r="H183" s="23"/>
      <c r="I183" s="23"/>
      <c r="J183" s="23"/>
      <c r="K183" s="23"/>
      <c r="L183" s="17">
        <f>F171+J171</f>
        <v>35480.186666666661</v>
      </c>
      <c r="M183" s="17">
        <f>L183</f>
        <v>35480.186666666661</v>
      </c>
      <c r="N183" s="23"/>
      <c r="O183" s="23"/>
      <c r="P183" s="17"/>
    </row>
    <row r="184" spans="1:16">
      <c r="A184" s="12"/>
      <c r="B184" s="12" t="s">
        <v>29</v>
      </c>
      <c r="C184" s="12"/>
      <c r="D184" s="23"/>
      <c r="E184" s="23"/>
      <c r="F184" s="23"/>
      <c r="G184" s="23"/>
      <c r="H184" s="23"/>
      <c r="I184" s="23"/>
      <c r="J184" s="23"/>
      <c r="K184" s="23"/>
      <c r="L184" s="17">
        <f>SUM(L183:L183)</f>
        <v>35480.186666666661</v>
      </c>
      <c r="M184" s="17">
        <f>SUM(M183)</f>
        <v>35480.186666666661</v>
      </c>
      <c r="N184" s="23"/>
      <c r="O184" s="23"/>
      <c r="P184" s="17"/>
    </row>
    <row r="185" spans="1:16">
      <c r="A185" s="12"/>
      <c r="B185" s="12"/>
      <c r="C185" s="12"/>
      <c r="D185" s="23"/>
      <c r="E185" s="23"/>
      <c r="F185" s="23"/>
      <c r="G185" s="23"/>
      <c r="H185" s="23"/>
      <c r="I185" s="23"/>
      <c r="J185" s="23"/>
      <c r="K185" s="23"/>
      <c r="L185" s="17"/>
      <c r="M185" s="17"/>
      <c r="N185" s="23"/>
      <c r="O185" s="23"/>
      <c r="P185" s="17"/>
    </row>
    <row r="186" spans="1:16">
      <c r="A186" s="12"/>
      <c r="B186" s="12" t="s">
        <v>160</v>
      </c>
      <c r="C186" s="12"/>
      <c r="D186" s="23"/>
      <c r="E186" s="23"/>
      <c r="F186" s="23"/>
      <c r="G186" s="23"/>
      <c r="H186" s="23"/>
      <c r="I186" s="23"/>
      <c r="J186" s="23"/>
      <c r="K186" s="23"/>
      <c r="L186" s="17">
        <f>SUM(G171+K171)</f>
        <v>12274</v>
      </c>
      <c r="M186" s="17">
        <f>L186</f>
        <v>12274</v>
      </c>
      <c r="N186" s="23"/>
      <c r="O186" s="23"/>
      <c r="P186" s="17"/>
    </row>
    <row r="187" spans="1:16">
      <c r="A187" s="12"/>
      <c r="B187" s="12" t="s">
        <v>29</v>
      </c>
      <c r="C187" s="12"/>
      <c r="D187" s="23"/>
      <c r="E187" s="23"/>
      <c r="F187" s="23"/>
      <c r="G187" s="23"/>
      <c r="H187" s="23"/>
      <c r="I187" s="23"/>
      <c r="J187" s="23"/>
      <c r="K187" s="23"/>
      <c r="L187" s="17">
        <f>SUM(L186)</f>
        <v>12274</v>
      </c>
      <c r="M187" s="17">
        <f>SUM(M186)</f>
        <v>12274</v>
      </c>
      <c r="N187" s="23"/>
      <c r="O187" s="23"/>
      <c r="P187" s="17"/>
    </row>
    <row r="188" spans="1:16">
      <c r="A188" s="12"/>
      <c r="B188" s="12"/>
      <c r="C188" s="12"/>
      <c r="D188" s="23"/>
      <c r="E188" s="23"/>
      <c r="F188" s="23"/>
      <c r="G188" s="23"/>
      <c r="H188" s="23"/>
      <c r="I188" s="23"/>
      <c r="J188" s="23"/>
      <c r="K188" s="23"/>
      <c r="L188" s="23"/>
      <c r="M188" s="17"/>
      <c r="N188" s="23"/>
      <c r="O188" s="23"/>
      <c r="P188" s="17"/>
    </row>
    <row r="189" spans="1:16">
      <c r="A189" s="12"/>
      <c r="B189" s="190" t="s">
        <v>161</v>
      </c>
      <c r="C189" s="190"/>
      <c r="D189" s="189"/>
      <c r="E189" s="189"/>
      <c r="F189" s="189"/>
      <c r="G189" s="189"/>
      <c r="H189" s="189"/>
      <c r="I189" s="189"/>
      <c r="J189" s="189"/>
      <c r="K189" s="189"/>
      <c r="L189" s="144">
        <f>SUM(L180+L171)</f>
        <v>72954.186666666661</v>
      </c>
      <c r="M189" s="189">
        <f>SUM(M184+M187)</f>
        <v>47754.186666666661</v>
      </c>
      <c r="N189" s="117"/>
      <c r="O189" s="117"/>
      <c r="P189" s="17"/>
    </row>
    <row r="190" spans="1:16" ht="15.75" customHeight="1" thickBot="1">
      <c r="A190" s="22"/>
      <c r="B190" s="24"/>
      <c r="C190" s="24"/>
      <c r="D190" s="17"/>
      <c r="E190" s="17"/>
      <c r="F190" s="17"/>
      <c r="G190" s="17"/>
      <c r="H190" s="17"/>
      <c r="I190" s="17"/>
      <c r="J190" s="17"/>
      <c r="K190" s="17"/>
      <c r="L190" s="17">
        <f>L184+L187</f>
        <v>47754.186666666661</v>
      </c>
      <c r="M190" s="17"/>
      <c r="N190" s="17"/>
      <c r="O190" s="17"/>
      <c r="P190" s="17"/>
    </row>
    <row r="191" spans="1:16" ht="16.5" customHeight="1" thickBot="1">
      <c r="A191" s="162" t="s">
        <v>162</v>
      </c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64"/>
      <c r="M191" s="31"/>
      <c r="N191" s="31"/>
      <c r="O191" s="31"/>
      <c r="P191" s="17"/>
    </row>
    <row r="192" spans="1:16" ht="16.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8" t="s">
        <v>302</v>
      </c>
      <c r="M192" s="38" t="s">
        <v>303</v>
      </c>
      <c r="N192" s="31"/>
      <c r="O192" s="31"/>
      <c r="P192" s="17"/>
    </row>
    <row r="193" spans="1:16" s="35" customFormat="1" ht="16.5" customHeight="1">
      <c r="A193" s="40"/>
      <c r="B193" s="32" t="s">
        <v>163</v>
      </c>
      <c r="C193" s="40"/>
      <c r="D193" s="40"/>
      <c r="E193" s="40"/>
      <c r="F193" s="40"/>
      <c r="G193" s="40"/>
      <c r="H193" s="40"/>
      <c r="I193" s="40"/>
      <c r="J193" s="40"/>
      <c r="K193" s="40"/>
      <c r="L193" s="38">
        <v>2000</v>
      </c>
      <c r="M193" s="38">
        <f>L193</f>
        <v>2000</v>
      </c>
      <c r="N193" s="38"/>
      <c r="O193" s="38"/>
      <c r="P193" s="17" t="s">
        <v>164</v>
      </c>
    </row>
    <row r="194" spans="1:16" s="35" customFormat="1" ht="16.5" customHeight="1">
      <c r="A194" s="40"/>
      <c r="B194" s="3" t="s">
        <v>29</v>
      </c>
      <c r="C194" s="40"/>
      <c r="D194" s="40"/>
      <c r="E194" s="40"/>
      <c r="F194" s="40"/>
      <c r="G194" s="40"/>
      <c r="H194" s="40"/>
      <c r="I194" s="40"/>
      <c r="J194" s="40"/>
      <c r="L194" s="40">
        <f>SUM(L193)</f>
        <v>2000</v>
      </c>
      <c r="M194" s="40">
        <f>L194</f>
        <v>2000</v>
      </c>
      <c r="N194" s="40"/>
      <c r="O194" s="40"/>
      <c r="P194" s="17"/>
    </row>
    <row r="195" spans="1:16" s="35" customFormat="1" ht="16.5" customHeight="1">
      <c r="A195" s="40"/>
      <c r="B195" s="3"/>
      <c r="C195" s="40"/>
      <c r="D195" s="40"/>
      <c r="E195" s="40"/>
      <c r="F195" s="40"/>
      <c r="G195" s="40"/>
      <c r="H195" s="40"/>
      <c r="I195" s="40"/>
      <c r="J195" s="40"/>
      <c r="L195" s="40"/>
      <c r="M195" s="40"/>
      <c r="N195" s="40"/>
      <c r="O195" s="40"/>
      <c r="P195" s="17"/>
    </row>
    <row r="196" spans="1:16" s="35" customFormat="1" ht="16.5" customHeight="1">
      <c r="A196" s="40"/>
      <c r="B196" s="3" t="s">
        <v>165</v>
      </c>
      <c r="C196" s="40"/>
      <c r="D196" s="40"/>
      <c r="E196" s="40"/>
      <c r="F196" s="40"/>
      <c r="G196" s="40"/>
      <c r="H196" s="40"/>
      <c r="I196" s="40"/>
      <c r="J196" s="40"/>
      <c r="L196" s="40"/>
      <c r="M196" s="40"/>
      <c r="N196" s="40"/>
      <c r="O196" s="40"/>
      <c r="P196" s="17"/>
    </row>
    <row r="197" spans="1:16" s="35" customFormat="1" ht="16.5" customHeight="1">
      <c r="A197" s="40"/>
      <c r="B197" s="32" t="s">
        <v>166</v>
      </c>
      <c r="C197" s="40"/>
      <c r="D197" s="40"/>
      <c r="E197" s="40"/>
      <c r="F197" s="40"/>
      <c r="G197" s="40"/>
      <c r="H197" s="40"/>
      <c r="I197" s="40"/>
      <c r="J197" s="40"/>
      <c r="L197" s="38">
        <v>250</v>
      </c>
      <c r="M197" s="38">
        <f>L197</f>
        <v>250</v>
      </c>
      <c r="N197" s="38"/>
      <c r="O197" s="38"/>
      <c r="P197" s="17"/>
    </row>
    <row r="198" spans="1:16" s="35" customFormat="1" ht="16.5" customHeight="1">
      <c r="A198" s="40"/>
      <c r="B198" s="32" t="s">
        <v>167</v>
      </c>
      <c r="C198" s="40"/>
      <c r="D198" s="40"/>
      <c r="E198" s="40"/>
      <c r="F198" s="40"/>
      <c r="G198" s="40"/>
      <c r="H198" s="40"/>
      <c r="I198" s="40"/>
      <c r="J198" s="40"/>
      <c r="L198" s="38">
        <v>1000</v>
      </c>
      <c r="M198" s="38">
        <f>L198</f>
        <v>1000</v>
      </c>
      <c r="N198" s="38"/>
      <c r="O198" s="38"/>
      <c r="P198" s="17"/>
    </row>
    <row r="199" spans="1:16" s="128" customFormat="1" ht="16.5" customHeight="1">
      <c r="A199" s="31"/>
      <c r="B199" s="32" t="s">
        <v>168</v>
      </c>
      <c r="C199" s="40"/>
      <c r="D199" s="40"/>
      <c r="E199" s="40"/>
      <c r="F199" s="40"/>
      <c r="G199" s="40"/>
      <c r="H199" s="40"/>
      <c r="I199" s="40"/>
      <c r="J199" s="40"/>
      <c r="K199" s="35"/>
      <c r="L199" s="38">
        <v>500</v>
      </c>
      <c r="M199" s="38">
        <f>L199</f>
        <v>500</v>
      </c>
      <c r="N199" s="38"/>
      <c r="O199" s="38"/>
      <c r="P199" s="17" t="s">
        <v>169</v>
      </c>
    </row>
    <row r="200" spans="1:16" s="35" customFormat="1" ht="16.5" customHeight="1">
      <c r="A200" s="40"/>
      <c r="B200" s="3" t="s">
        <v>29</v>
      </c>
      <c r="C200" s="40"/>
      <c r="D200" s="40"/>
      <c r="E200" s="40"/>
      <c r="F200" s="40"/>
      <c r="G200" s="40"/>
      <c r="H200" s="40"/>
      <c r="I200" s="40"/>
      <c r="J200" s="40"/>
      <c r="L200" s="40">
        <f>SUM(L197:L198)</f>
        <v>1250</v>
      </c>
      <c r="M200" s="40">
        <f>L200</f>
        <v>1250</v>
      </c>
      <c r="N200" s="40"/>
      <c r="O200" s="40"/>
      <c r="P200" s="17"/>
    </row>
    <row r="201" spans="1:16" s="35" customFormat="1" ht="16.5" customHeight="1">
      <c r="A201" s="40"/>
      <c r="B201" s="3"/>
      <c r="C201" s="40"/>
      <c r="D201" s="40"/>
      <c r="E201" s="40"/>
      <c r="F201" s="40"/>
      <c r="G201" s="40"/>
      <c r="H201" s="40"/>
      <c r="I201" s="40"/>
      <c r="J201" s="40"/>
      <c r="L201" s="40"/>
      <c r="M201" s="40"/>
      <c r="N201" s="40"/>
      <c r="O201" s="40"/>
      <c r="P201" s="17"/>
    </row>
    <row r="202" spans="1:16" s="35" customFormat="1" ht="16.5" customHeight="1">
      <c r="A202" s="40"/>
      <c r="B202" s="3" t="s">
        <v>170</v>
      </c>
      <c r="C202" s="40"/>
      <c r="D202" s="40"/>
      <c r="E202" s="40"/>
      <c r="F202" s="40"/>
      <c r="G202" s="40"/>
      <c r="H202" s="40"/>
      <c r="I202" s="40"/>
      <c r="J202" s="40"/>
      <c r="L202" s="40"/>
      <c r="M202" s="40"/>
      <c r="N202" s="40"/>
      <c r="O202" s="40"/>
      <c r="P202" s="17"/>
    </row>
    <row r="203" spans="1:16" s="35" customFormat="1" ht="16.5" customHeight="1">
      <c r="A203" s="40"/>
      <c r="B203" s="32" t="s">
        <v>171</v>
      </c>
      <c r="C203" s="40"/>
      <c r="D203" s="40"/>
      <c r="E203" s="40"/>
      <c r="F203" s="40"/>
      <c r="G203" s="40"/>
      <c r="H203" s="40"/>
      <c r="I203" s="40"/>
      <c r="J203" s="40"/>
      <c r="L203" s="38">
        <v>1000</v>
      </c>
      <c r="M203" s="38">
        <f>L203</f>
        <v>1000</v>
      </c>
      <c r="N203" s="38"/>
      <c r="O203" s="38"/>
      <c r="P203" s="17" t="s">
        <v>172</v>
      </c>
    </row>
    <row r="204" spans="1:16" s="35" customFormat="1" ht="16.5" customHeight="1">
      <c r="A204" s="40"/>
      <c r="B204" s="3" t="s">
        <v>29</v>
      </c>
      <c r="C204" s="40"/>
      <c r="D204" s="40"/>
      <c r="E204" s="40"/>
      <c r="F204" s="40"/>
      <c r="G204" s="40"/>
      <c r="H204" s="40"/>
      <c r="I204" s="40"/>
      <c r="J204" s="40"/>
      <c r="L204" s="40">
        <f>L203</f>
        <v>1000</v>
      </c>
      <c r="M204" s="40">
        <f>L204</f>
        <v>1000</v>
      </c>
      <c r="N204" s="40"/>
      <c r="O204" s="40"/>
      <c r="P204" s="17"/>
    </row>
    <row r="205" spans="1:16" s="35" customFormat="1" ht="16.5" customHeight="1">
      <c r="A205" s="40"/>
      <c r="B205" s="3"/>
      <c r="C205" s="40"/>
      <c r="D205" s="40"/>
      <c r="E205" s="40"/>
      <c r="F205" s="40"/>
      <c r="G205" s="40"/>
      <c r="H205" s="40"/>
      <c r="I205" s="40"/>
      <c r="J205" s="40"/>
      <c r="L205" s="40"/>
      <c r="M205" s="40"/>
      <c r="N205" s="40"/>
      <c r="O205" s="40"/>
      <c r="P205" s="17"/>
    </row>
    <row r="206" spans="1:16" s="35" customFormat="1" ht="16.5" customHeight="1">
      <c r="A206" s="40"/>
      <c r="B206" s="3" t="s">
        <v>173</v>
      </c>
      <c r="C206" s="40"/>
      <c r="D206" s="40"/>
      <c r="E206" s="40"/>
      <c r="F206" s="40"/>
      <c r="G206" s="40"/>
      <c r="H206" s="40"/>
      <c r="I206" s="40"/>
      <c r="J206" s="40"/>
      <c r="L206" s="38">
        <v>500</v>
      </c>
      <c r="M206" s="38">
        <f>L206</f>
        <v>500</v>
      </c>
      <c r="N206" s="38"/>
      <c r="O206" s="38"/>
      <c r="P206" s="17"/>
    </row>
    <row r="207" spans="1:16" s="35" customFormat="1" ht="16.5" customHeight="1">
      <c r="A207" s="40"/>
      <c r="B207" s="3" t="s">
        <v>29</v>
      </c>
      <c r="C207" s="40"/>
      <c r="D207" s="40"/>
      <c r="E207" s="40"/>
      <c r="F207" s="40"/>
      <c r="G207" s="40"/>
      <c r="H207" s="40"/>
      <c r="I207" s="40"/>
      <c r="J207" s="40"/>
      <c r="L207" s="40">
        <f>L206</f>
        <v>500</v>
      </c>
      <c r="M207" s="40">
        <f>L207</f>
        <v>500</v>
      </c>
      <c r="N207" s="40"/>
      <c r="O207" s="40"/>
      <c r="P207" s="17"/>
    </row>
    <row r="208" spans="1:16" s="35" customFormat="1" ht="16.5" customHeight="1">
      <c r="A208" s="40"/>
      <c r="B208" s="3"/>
      <c r="C208" s="40"/>
      <c r="D208" s="40"/>
      <c r="E208" s="40"/>
      <c r="F208" s="40"/>
      <c r="G208" s="40"/>
      <c r="H208" s="40"/>
      <c r="I208" s="40"/>
      <c r="J208" s="40"/>
      <c r="L208" s="40"/>
      <c r="M208" s="40"/>
      <c r="N208" s="40"/>
      <c r="O208" s="40"/>
      <c r="P208" s="17"/>
    </row>
    <row r="209" spans="1:16" s="35" customFormat="1" ht="16.5" customHeight="1">
      <c r="A209" s="40"/>
      <c r="B209" s="113" t="s">
        <v>174</v>
      </c>
      <c r="C209" s="40"/>
      <c r="D209" s="40"/>
      <c r="E209" s="40"/>
      <c r="F209" s="40"/>
      <c r="G209" s="40"/>
      <c r="H209" s="40"/>
      <c r="I209" s="40"/>
      <c r="J209" s="40"/>
      <c r="L209" s="112">
        <f>SUM(L194+L200+L204+L207)</f>
        <v>4750</v>
      </c>
      <c r="M209" s="112">
        <f>SUM(M194+M200+M204+M207)</f>
        <v>4750</v>
      </c>
      <c r="N209" s="112"/>
      <c r="O209" s="112"/>
      <c r="P209" s="17"/>
    </row>
    <row r="210" spans="1:16" s="35" customFormat="1" ht="16.5" customHeight="1">
      <c r="A210" s="40"/>
      <c r="B210" s="3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17"/>
    </row>
    <row r="211" spans="1:16" s="35" customFormat="1" ht="15" thickBot="1">
      <c r="A211" s="3"/>
      <c r="B211" s="19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 ht="15" thickBot="1">
      <c r="A212" s="162" t="s">
        <v>175</v>
      </c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4"/>
      <c r="M212" s="31"/>
      <c r="N212" s="31"/>
      <c r="O212" s="31"/>
      <c r="P212" s="17"/>
    </row>
    <row r="213" spans="1:16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17"/>
    </row>
    <row r="214" spans="1:16">
      <c r="B214" s="30" t="s">
        <v>176</v>
      </c>
    </row>
    <row r="215" spans="1:16">
      <c r="A215" s="6"/>
      <c r="B215" s="19" t="s">
        <v>177</v>
      </c>
      <c r="C215" s="17"/>
      <c r="D215" s="17"/>
      <c r="E215" s="17"/>
      <c r="F215" s="17"/>
      <c r="G215" s="17"/>
      <c r="H215" s="17"/>
      <c r="I215" s="17"/>
      <c r="J215" s="17"/>
      <c r="L215" s="17">
        <v>2000</v>
      </c>
      <c r="M215" s="17"/>
      <c r="N215" s="17"/>
      <c r="O215" s="17"/>
      <c r="P215" s="17"/>
    </row>
    <row r="216" spans="1:16">
      <c r="A216" s="6"/>
      <c r="B216" s="19" t="s">
        <v>178</v>
      </c>
      <c r="C216" s="17"/>
      <c r="D216" s="17"/>
      <c r="E216" s="17"/>
      <c r="F216" s="17"/>
      <c r="G216" s="17"/>
      <c r="H216" s="17"/>
      <c r="I216" s="17"/>
      <c r="J216" s="17"/>
      <c r="L216" s="17">
        <v>10000</v>
      </c>
      <c r="M216" s="17"/>
      <c r="N216" s="17"/>
      <c r="O216" s="17"/>
      <c r="P216" s="17"/>
    </row>
    <row r="217" spans="1:16">
      <c r="A217" s="6"/>
      <c r="B217" s="19" t="s">
        <v>179</v>
      </c>
      <c r="C217" s="17" t="s">
        <v>180</v>
      </c>
      <c r="D217" s="17"/>
      <c r="E217" s="17"/>
      <c r="F217" s="17"/>
      <c r="G217" s="17"/>
      <c r="H217" s="17"/>
      <c r="I217" s="17"/>
      <c r="J217" s="17"/>
      <c r="L217" s="17">
        <v>10000</v>
      </c>
      <c r="M217" s="17"/>
      <c r="N217" s="17"/>
      <c r="O217" s="17"/>
      <c r="P217" s="17"/>
    </row>
    <row r="218" spans="1:16">
      <c r="A218" s="6"/>
      <c r="B218" s="19" t="s">
        <v>181</v>
      </c>
      <c r="C218" s="17" t="s">
        <v>182</v>
      </c>
      <c r="D218" s="17"/>
      <c r="E218" s="17"/>
      <c r="F218" s="17"/>
      <c r="G218" s="17"/>
      <c r="H218" s="17"/>
      <c r="I218" s="17"/>
      <c r="J218" s="17"/>
      <c r="L218" s="17">
        <v>15000</v>
      </c>
      <c r="M218" s="17"/>
      <c r="N218" s="17"/>
      <c r="O218" s="17"/>
      <c r="P218" s="17"/>
    </row>
    <row r="219" spans="1:16">
      <c r="A219" s="6"/>
      <c r="B219" s="19" t="s">
        <v>183</v>
      </c>
      <c r="C219" s="17"/>
      <c r="D219" s="17"/>
      <c r="E219" s="17"/>
      <c r="F219" s="17"/>
      <c r="G219" s="17"/>
      <c r="H219" s="17"/>
      <c r="I219" s="17"/>
      <c r="J219" s="17"/>
      <c r="L219" s="17">
        <v>2000</v>
      </c>
      <c r="M219" s="17"/>
      <c r="N219" s="17"/>
      <c r="O219" s="17"/>
      <c r="P219" s="17"/>
    </row>
    <row r="220" spans="1:16">
      <c r="A220" s="6"/>
      <c r="B220" s="25" t="s">
        <v>29</v>
      </c>
      <c r="C220" s="17"/>
      <c r="D220" s="17"/>
      <c r="E220" s="17"/>
      <c r="F220" s="17"/>
      <c r="G220" s="17"/>
      <c r="H220" s="17"/>
      <c r="I220" s="17"/>
      <c r="J220" s="17"/>
      <c r="L220" s="23">
        <f>SUM(L215:L219)</f>
        <v>39000</v>
      </c>
      <c r="M220" s="23"/>
      <c r="N220" s="23"/>
      <c r="O220" s="23"/>
      <c r="P220" s="17"/>
    </row>
    <row r="221" spans="1:16">
      <c r="A221" s="6"/>
      <c r="B221" s="19"/>
      <c r="C221" s="17"/>
      <c r="D221" s="17"/>
      <c r="E221" s="17"/>
      <c r="F221" s="17"/>
      <c r="G221" s="17"/>
      <c r="H221" s="17"/>
      <c r="I221" s="17"/>
      <c r="J221" s="17"/>
      <c r="L221" s="17"/>
      <c r="M221" s="17"/>
      <c r="N221" s="17"/>
      <c r="O221" s="17"/>
      <c r="P221" s="17"/>
    </row>
    <row r="222" spans="1:16">
      <c r="A222" s="4"/>
      <c r="B222" s="8" t="s">
        <v>184</v>
      </c>
      <c r="C222" s="7"/>
      <c r="E222" s="7"/>
      <c r="F222" s="7"/>
      <c r="G222" s="7"/>
      <c r="H222" s="7"/>
      <c r="I222" s="7"/>
      <c r="J222" s="7"/>
      <c r="L222" s="12"/>
      <c r="M222" s="12"/>
      <c r="N222" s="12"/>
      <c r="O222" s="12"/>
      <c r="P222" s="17"/>
    </row>
    <row r="223" spans="1:16">
      <c r="A223" s="6"/>
      <c r="B223" s="19" t="s">
        <v>185</v>
      </c>
      <c r="C223" s="17"/>
      <c r="D223" s="17"/>
      <c r="E223" s="17"/>
      <c r="F223" s="17"/>
      <c r="G223" s="17"/>
      <c r="H223" s="17"/>
      <c r="I223" s="17"/>
      <c r="J223" s="17"/>
      <c r="L223" s="17">
        <v>8000</v>
      </c>
      <c r="M223" s="17"/>
      <c r="N223" s="17"/>
      <c r="O223" s="17"/>
      <c r="P223" s="17"/>
    </row>
    <row r="224" spans="1:16">
      <c r="A224" s="6"/>
      <c r="B224" s="19" t="s">
        <v>186</v>
      </c>
      <c r="C224" s="71">
        <v>200</v>
      </c>
      <c r="D224" s="2" t="s">
        <v>187</v>
      </c>
      <c r="E224" s="28"/>
      <c r="F224" s="28"/>
      <c r="G224" s="28"/>
      <c r="H224" s="28"/>
      <c r="I224" s="28"/>
      <c r="J224" s="28"/>
      <c r="L224" s="29">
        <v>400</v>
      </c>
      <c r="M224" s="29"/>
      <c r="N224" s="29"/>
      <c r="O224" s="29"/>
      <c r="P224" s="17"/>
    </row>
    <row r="225" spans="1:16">
      <c r="A225" s="6"/>
      <c r="B225" s="25" t="s">
        <v>25</v>
      </c>
      <c r="C225" s="17"/>
      <c r="D225" s="17"/>
      <c r="E225" s="17"/>
      <c r="F225" s="17"/>
      <c r="G225" s="17"/>
      <c r="H225" s="17"/>
      <c r="I225" s="17"/>
      <c r="J225" s="17"/>
      <c r="L225" s="23">
        <f>SUM(L223:L224)</f>
        <v>8400</v>
      </c>
      <c r="M225" s="23"/>
      <c r="N225" s="23"/>
      <c r="O225" s="23"/>
      <c r="P225" s="17"/>
    </row>
    <row r="226" spans="1:16">
      <c r="A226" s="6"/>
      <c r="B226" s="19"/>
      <c r="C226" s="17"/>
      <c r="D226" s="17"/>
      <c r="E226" s="17"/>
      <c r="F226" s="17"/>
      <c r="G226" s="17"/>
      <c r="H226" s="17"/>
      <c r="I226" s="17"/>
      <c r="J226" s="17"/>
      <c r="L226" s="17"/>
      <c r="M226" s="17"/>
      <c r="N226" s="17"/>
      <c r="O226" s="17"/>
      <c r="P226" s="17"/>
    </row>
    <row r="227" spans="1:16">
      <c r="A227" s="4"/>
      <c r="B227" s="8" t="s">
        <v>188</v>
      </c>
      <c r="C227" s="7"/>
      <c r="E227" s="7"/>
      <c r="F227" s="7"/>
      <c r="G227" s="7"/>
      <c r="H227" s="7"/>
      <c r="I227" s="7"/>
      <c r="J227" s="7"/>
      <c r="L227" s="12"/>
      <c r="M227" s="12"/>
      <c r="N227" s="12"/>
      <c r="O227" s="12"/>
      <c r="P227" s="17"/>
    </row>
    <row r="228" spans="1:16">
      <c r="A228" s="6"/>
      <c r="B228" s="19" t="s">
        <v>189</v>
      </c>
      <c r="C228" s="17"/>
      <c r="D228" s="17"/>
      <c r="E228" s="17"/>
      <c r="F228" s="17"/>
      <c r="G228" s="17"/>
      <c r="H228" s="17"/>
      <c r="I228" s="17"/>
      <c r="J228" s="17"/>
      <c r="L228" s="17">
        <v>7000</v>
      </c>
      <c r="M228" s="17"/>
      <c r="N228" s="17"/>
      <c r="O228" s="17"/>
      <c r="P228" s="17"/>
    </row>
    <row r="229" spans="1:16">
      <c r="A229" s="6"/>
      <c r="B229" s="19" t="s">
        <v>190</v>
      </c>
      <c r="C229" s="71">
        <v>200</v>
      </c>
      <c r="D229" s="2" t="s">
        <v>187</v>
      </c>
      <c r="E229" s="28"/>
      <c r="F229" s="28"/>
      <c r="G229" s="28"/>
      <c r="H229" s="28"/>
      <c r="I229" s="28"/>
      <c r="J229" s="28"/>
      <c r="L229" s="29">
        <f>C229*($B$5)</f>
        <v>400</v>
      </c>
      <c r="M229" s="29"/>
      <c r="N229" s="29"/>
      <c r="O229" s="29"/>
      <c r="P229" s="17"/>
    </row>
    <row r="230" spans="1:16">
      <c r="A230" s="6"/>
      <c r="B230" s="25" t="s">
        <v>25</v>
      </c>
      <c r="C230" s="23"/>
      <c r="D230" s="23"/>
      <c r="E230" s="23"/>
      <c r="F230" s="23"/>
      <c r="G230" s="23"/>
      <c r="H230" s="23"/>
      <c r="I230" s="23"/>
      <c r="J230" s="23"/>
      <c r="L230" s="23">
        <f>SUM(L228:L229)</f>
        <v>7400</v>
      </c>
      <c r="M230" s="23"/>
      <c r="N230" s="23"/>
      <c r="O230" s="23"/>
      <c r="P230" s="17"/>
    </row>
    <row r="231" spans="1:16">
      <c r="A231" s="6"/>
      <c r="B231" s="19"/>
      <c r="C231" s="17"/>
      <c r="D231" s="17"/>
      <c r="E231" s="17"/>
      <c r="F231" s="17"/>
      <c r="G231" s="17"/>
      <c r="H231" s="17"/>
      <c r="I231" s="17"/>
      <c r="J231" s="17"/>
      <c r="L231" s="17"/>
      <c r="M231" s="17"/>
      <c r="N231" s="17"/>
      <c r="O231" s="17"/>
      <c r="P231" s="17"/>
    </row>
    <row r="232" spans="1:16">
      <c r="A232" s="4"/>
      <c r="B232" s="8" t="s">
        <v>191</v>
      </c>
      <c r="C232" s="7"/>
      <c r="E232" s="7"/>
      <c r="F232" s="7"/>
      <c r="G232" s="7"/>
      <c r="H232" s="7"/>
      <c r="I232" s="7"/>
      <c r="J232" s="7"/>
      <c r="L232" s="12"/>
      <c r="M232" s="12"/>
      <c r="N232" s="12"/>
      <c r="O232" s="12"/>
      <c r="P232" s="17"/>
    </row>
    <row r="233" spans="1:16">
      <c r="A233" s="26"/>
      <c r="B233" s="27" t="s">
        <v>192</v>
      </c>
      <c r="C233" s="28"/>
      <c r="E233" s="28"/>
      <c r="F233" s="28"/>
      <c r="G233" s="28"/>
      <c r="H233" s="28"/>
      <c r="I233" s="28"/>
      <c r="J233" s="28"/>
      <c r="L233" s="29">
        <v>1000</v>
      </c>
      <c r="M233" s="29"/>
      <c r="N233" s="29"/>
      <c r="O233" s="29"/>
      <c r="P233" s="17"/>
    </row>
    <row r="234" spans="1:16">
      <c r="A234" s="26"/>
      <c r="B234" s="27" t="s">
        <v>193</v>
      </c>
      <c r="C234" s="71">
        <v>1000</v>
      </c>
      <c r="D234" s="2" t="s">
        <v>194</v>
      </c>
      <c r="E234" s="28"/>
      <c r="F234" s="28"/>
      <c r="G234" s="28"/>
      <c r="H234" s="28"/>
      <c r="I234" s="28"/>
      <c r="J234" s="28"/>
      <c r="L234" s="29">
        <f>C234*($B$5+1)</f>
        <v>3000</v>
      </c>
      <c r="M234" s="29"/>
      <c r="N234" s="29"/>
      <c r="O234" s="29"/>
      <c r="P234" s="17"/>
    </row>
    <row r="235" spans="1:16">
      <c r="A235" s="26"/>
      <c r="B235" s="8" t="s">
        <v>29</v>
      </c>
      <c r="C235" s="7"/>
      <c r="D235" s="30"/>
      <c r="E235" s="7"/>
      <c r="F235" s="7"/>
      <c r="G235" s="7"/>
      <c r="H235" s="7"/>
      <c r="I235" s="7"/>
      <c r="J235" s="7"/>
      <c r="L235" s="12">
        <f>SUM(L233:L234)</f>
        <v>4000</v>
      </c>
      <c r="M235" s="12"/>
      <c r="N235" s="12"/>
      <c r="O235" s="12"/>
      <c r="P235" s="17"/>
    </row>
    <row r="236" spans="1:16">
      <c r="A236" s="4"/>
      <c r="B236" s="8"/>
      <c r="C236" s="7"/>
      <c r="E236" s="7"/>
      <c r="F236" s="7"/>
      <c r="G236" s="7"/>
      <c r="H236" s="7"/>
      <c r="I236" s="7"/>
      <c r="J236" s="7"/>
      <c r="L236" s="12"/>
      <c r="M236" s="12"/>
      <c r="N236" s="12"/>
      <c r="O236" s="12"/>
      <c r="P236" s="17"/>
    </row>
    <row r="237" spans="1:16">
      <c r="A237" s="4"/>
      <c r="B237" s="8" t="s">
        <v>195</v>
      </c>
      <c r="C237" s="7"/>
      <c r="E237" s="7"/>
      <c r="F237" s="7"/>
      <c r="G237" s="7"/>
      <c r="H237" s="7"/>
      <c r="I237" s="7"/>
      <c r="J237" s="7"/>
      <c r="L237" s="12"/>
      <c r="M237" s="12"/>
      <c r="N237" s="12"/>
      <c r="O237" s="12"/>
      <c r="P237" s="17" t="s">
        <v>196</v>
      </c>
    </row>
    <row r="238" spans="1:16">
      <c r="A238" s="4"/>
      <c r="B238" s="27" t="s">
        <v>197</v>
      </c>
      <c r="C238" s="28"/>
      <c r="E238" s="28"/>
      <c r="F238" s="28"/>
      <c r="G238" s="28"/>
      <c r="H238" s="28"/>
      <c r="I238" s="28"/>
      <c r="J238" s="28"/>
      <c r="L238" s="29">
        <v>1000</v>
      </c>
      <c r="M238" s="29"/>
      <c r="N238" s="29"/>
      <c r="O238" s="29"/>
      <c r="P238" s="17"/>
    </row>
    <row r="239" spans="1:16">
      <c r="A239" s="4"/>
      <c r="B239" s="27" t="s">
        <v>198</v>
      </c>
      <c r="C239" s="28"/>
      <c r="E239" s="28"/>
      <c r="F239" s="28"/>
      <c r="G239" s="28"/>
      <c r="H239" s="28"/>
      <c r="I239" s="28"/>
      <c r="J239" s="28"/>
      <c r="L239" s="29">
        <v>500</v>
      </c>
      <c r="M239" s="29"/>
      <c r="N239" s="29"/>
      <c r="O239" s="29"/>
      <c r="P239" s="17"/>
    </row>
    <row r="240" spans="1:16">
      <c r="A240" s="4"/>
      <c r="B240" s="27" t="s">
        <v>199</v>
      </c>
      <c r="C240" s="71">
        <v>2500</v>
      </c>
      <c r="D240" s="2" t="s">
        <v>194</v>
      </c>
      <c r="E240" s="28"/>
      <c r="F240" s="28"/>
      <c r="G240" s="28"/>
      <c r="H240" s="28"/>
      <c r="I240" s="28"/>
      <c r="J240" s="28"/>
      <c r="L240" s="29">
        <f>C240*($B$5+1)</f>
        <v>7500</v>
      </c>
      <c r="M240" s="29"/>
      <c r="N240" s="29"/>
      <c r="O240" s="29"/>
      <c r="P240" s="17"/>
    </row>
    <row r="241" spans="1:16">
      <c r="A241" s="4"/>
      <c r="B241" s="8" t="s">
        <v>25</v>
      </c>
      <c r="C241" s="7"/>
      <c r="D241" s="30"/>
      <c r="E241" s="7"/>
      <c r="F241" s="7"/>
      <c r="G241" s="7"/>
      <c r="H241" s="7"/>
      <c r="I241" s="7"/>
      <c r="J241" s="7"/>
      <c r="L241" s="12">
        <f>SUM(L238:L240)</f>
        <v>9000</v>
      </c>
      <c r="M241" s="12"/>
      <c r="N241" s="12"/>
      <c r="O241" s="12"/>
      <c r="P241" s="17"/>
    </row>
    <row r="242" spans="1:16">
      <c r="A242" s="8"/>
      <c r="C242" s="7"/>
      <c r="E242" s="7"/>
      <c r="F242" s="7"/>
      <c r="G242" s="7"/>
      <c r="H242" s="7"/>
      <c r="I242" s="7"/>
      <c r="J242" s="7"/>
      <c r="L242" s="12"/>
      <c r="M242" s="12"/>
      <c r="N242" s="12"/>
      <c r="O242" s="12"/>
      <c r="P242" s="17"/>
    </row>
    <row r="243" spans="1:16">
      <c r="A243" s="4"/>
      <c r="B243" s="8" t="s">
        <v>200</v>
      </c>
      <c r="C243" s="7"/>
      <c r="E243" s="7"/>
      <c r="F243" s="7"/>
      <c r="G243" s="7"/>
      <c r="H243" s="7"/>
      <c r="I243" s="7"/>
      <c r="J243" s="7"/>
      <c r="L243" s="12"/>
      <c r="M243" s="12"/>
      <c r="N243" s="12"/>
      <c r="O243" s="12"/>
      <c r="P243" s="17"/>
    </row>
    <row r="244" spans="1:16">
      <c r="A244" s="4"/>
      <c r="B244" s="8" t="s">
        <v>29</v>
      </c>
      <c r="C244" s="7"/>
      <c r="E244" s="7"/>
      <c r="F244" s="7"/>
      <c r="G244" s="7"/>
      <c r="H244" s="7"/>
      <c r="I244" s="7"/>
      <c r="J244" s="7"/>
      <c r="L244" s="12">
        <f>SUM(L243:L243)</f>
        <v>0</v>
      </c>
      <c r="M244" s="12"/>
      <c r="N244" s="12"/>
      <c r="O244" s="12"/>
      <c r="P244" s="17"/>
    </row>
    <row r="245" spans="1:16">
      <c r="A245" s="4"/>
      <c r="B245" s="8"/>
      <c r="C245" s="7"/>
      <c r="E245" s="7"/>
      <c r="F245" s="7"/>
      <c r="G245" s="7"/>
      <c r="H245" s="7"/>
      <c r="I245" s="7"/>
      <c r="J245" s="7"/>
      <c r="L245" s="12"/>
      <c r="M245" s="12"/>
      <c r="N245" s="12"/>
      <c r="O245" s="12"/>
      <c r="P245" s="17"/>
    </row>
    <row r="246" spans="1:16">
      <c r="A246" s="4"/>
      <c r="B246" s="8" t="s">
        <v>201</v>
      </c>
      <c r="C246" s="7"/>
      <c r="E246" s="7"/>
      <c r="F246" s="7"/>
      <c r="G246" s="7"/>
      <c r="H246" s="7"/>
      <c r="I246" s="7"/>
      <c r="J246" s="7"/>
      <c r="L246" s="12"/>
      <c r="M246" s="12"/>
      <c r="N246" s="12"/>
      <c r="O246" s="12"/>
      <c r="P246" s="17"/>
    </row>
    <row r="247" spans="1:16">
      <c r="A247" s="4"/>
      <c r="B247" s="8" t="s">
        <v>29</v>
      </c>
      <c r="C247" s="7"/>
      <c r="E247" s="7"/>
      <c r="F247" s="7"/>
      <c r="G247" s="7"/>
      <c r="H247" s="7"/>
      <c r="I247" s="7"/>
      <c r="J247" s="7"/>
      <c r="L247" s="12">
        <f>SUM(L246:L246)</f>
        <v>0</v>
      </c>
      <c r="M247" s="12"/>
      <c r="N247" s="12"/>
      <c r="O247" s="12"/>
      <c r="P247" s="17"/>
    </row>
    <row r="248" spans="1:16">
      <c r="A248" s="4"/>
      <c r="B248" s="8"/>
      <c r="C248" s="7"/>
      <c r="E248" s="7"/>
      <c r="F248" s="7"/>
      <c r="G248" s="7"/>
      <c r="H248" s="7"/>
      <c r="I248" s="7"/>
      <c r="J248" s="7"/>
      <c r="L248" s="12"/>
      <c r="M248" s="12"/>
      <c r="N248" s="12"/>
      <c r="O248" s="12"/>
      <c r="P248" s="17"/>
    </row>
    <row r="249" spans="1:16">
      <c r="A249" s="4"/>
      <c r="B249" s="8" t="s">
        <v>202</v>
      </c>
      <c r="C249" s="7"/>
      <c r="E249" s="7"/>
      <c r="F249" s="7"/>
      <c r="G249" s="7"/>
      <c r="H249" s="7"/>
      <c r="I249" s="7"/>
      <c r="J249" s="7"/>
      <c r="L249" s="12"/>
      <c r="M249" s="12"/>
      <c r="N249" s="12"/>
      <c r="O249" s="12"/>
      <c r="P249" s="17"/>
    </row>
    <row r="250" spans="1:16">
      <c r="A250" s="4"/>
      <c r="B250" s="8" t="s">
        <v>29</v>
      </c>
      <c r="C250" s="7"/>
      <c r="E250" s="7"/>
      <c r="F250" s="7"/>
      <c r="G250" s="7"/>
      <c r="H250" s="7"/>
      <c r="I250" s="7"/>
      <c r="J250" s="7"/>
      <c r="L250" s="12">
        <f>SUM(L249:L249)</f>
        <v>0</v>
      </c>
      <c r="M250" s="12"/>
      <c r="N250" s="12"/>
      <c r="O250" s="12"/>
      <c r="P250" s="17"/>
    </row>
    <row r="251" spans="1:16">
      <c r="A251" s="4"/>
      <c r="B251" s="8"/>
      <c r="C251" s="7"/>
      <c r="E251" s="7"/>
      <c r="F251" s="7"/>
      <c r="G251" s="7"/>
      <c r="H251" s="7"/>
      <c r="I251" s="7"/>
      <c r="J251" s="7"/>
      <c r="L251" s="12"/>
      <c r="M251" s="12"/>
      <c r="N251" s="12"/>
      <c r="O251" s="12"/>
      <c r="P251" s="17"/>
    </row>
    <row r="252" spans="1:16" ht="16.5" customHeight="1">
      <c r="A252" s="26"/>
      <c r="B252" s="119" t="s">
        <v>203</v>
      </c>
      <c r="C252" s="28"/>
      <c r="E252" s="28"/>
      <c r="F252" s="28"/>
      <c r="G252" s="28"/>
      <c r="H252" s="28"/>
      <c r="I252" s="28"/>
      <c r="J252" s="28"/>
      <c r="L252" s="118">
        <f>SUM(L220+L225+L230+L235+L241+L244+L247+L250)</f>
        <v>67800</v>
      </c>
      <c r="M252" s="118"/>
      <c r="N252" s="118"/>
      <c r="O252" s="118"/>
      <c r="P252" s="17" t="s">
        <v>204</v>
      </c>
    </row>
    <row r="253" spans="1:16" ht="16.5" customHeight="1" thickBot="1">
      <c r="A253" s="6"/>
      <c r="B253" s="19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1:16" ht="15" thickBot="1">
      <c r="A254" s="162" t="s">
        <v>205</v>
      </c>
      <c r="B254" s="163"/>
      <c r="C254" s="163"/>
      <c r="D254" s="163"/>
      <c r="E254" s="163"/>
      <c r="F254" s="163"/>
      <c r="G254" s="163"/>
      <c r="H254" s="163"/>
      <c r="I254" s="163"/>
      <c r="J254" s="163"/>
      <c r="K254" s="163"/>
      <c r="L254" s="164"/>
      <c r="M254" s="31"/>
      <c r="N254" s="31"/>
      <c r="O254" s="31"/>
      <c r="P254" s="17"/>
    </row>
    <row r="255" spans="1:16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17"/>
    </row>
    <row r="256" spans="1:16">
      <c r="A256" s="31"/>
      <c r="B256" s="3" t="s">
        <v>206</v>
      </c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17"/>
    </row>
    <row r="257" spans="1:16">
      <c r="A257" s="6"/>
      <c r="B257" s="19" t="s">
        <v>207</v>
      </c>
      <c r="C257" s="17"/>
      <c r="D257" s="17"/>
      <c r="E257" s="17"/>
      <c r="F257" s="17"/>
      <c r="G257" s="17"/>
      <c r="H257" s="17"/>
      <c r="I257" s="17"/>
      <c r="J257" s="17"/>
      <c r="L257" s="17">
        <v>1000</v>
      </c>
      <c r="M257" s="17"/>
      <c r="N257" s="17"/>
      <c r="O257" s="17"/>
      <c r="P257" s="17"/>
    </row>
    <row r="258" spans="1:16">
      <c r="A258" s="6"/>
      <c r="B258" s="19" t="s">
        <v>208</v>
      </c>
      <c r="C258" s="17"/>
      <c r="D258" s="17"/>
      <c r="E258" s="17"/>
      <c r="F258" s="17"/>
      <c r="G258" s="17"/>
      <c r="H258" s="17"/>
      <c r="I258" s="17"/>
      <c r="J258" s="17"/>
      <c r="L258" s="17">
        <v>10000</v>
      </c>
      <c r="M258" s="17"/>
      <c r="N258" s="17"/>
      <c r="O258" s="17"/>
      <c r="P258" s="17" t="s">
        <v>209</v>
      </c>
    </row>
    <row r="259" spans="1:16">
      <c r="A259" s="6"/>
      <c r="B259" s="25" t="s">
        <v>29</v>
      </c>
      <c r="C259" s="23"/>
      <c r="D259" s="23"/>
      <c r="E259" s="23"/>
      <c r="F259" s="23"/>
      <c r="G259" s="23"/>
      <c r="H259" s="23"/>
      <c r="I259" s="23"/>
      <c r="J259" s="23"/>
      <c r="L259" s="23">
        <f>SUM(L257:L258)</f>
        <v>11000</v>
      </c>
      <c r="M259" s="23"/>
      <c r="N259" s="23"/>
      <c r="O259" s="23"/>
      <c r="P259" s="17"/>
    </row>
    <row r="260" spans="1:16">
      <c r="A260" s="6"/>
      <c r="B260" s="25"/>
      <c r="C260" s="23"/>
      <c r="D260" s="23"/>
      <c r="E260" s="23"/>
      <c r="F260" s="23"/>
      <c r="G260" s="23"/>
      <c r="H260" s="23"/>
      <c r="I260" s="23"/>
      <c r="J260" s="23"/>
      <c r="L260" s="23"/>
      <c r="M260" s="23"/>
      <c r="N260" s="23"/>
      <c r="O260" s="23"/>
      <c r="P260" s="17"/>
    </row>
    <row r="261" spans="1:16">
      <c r="A261" s="6"/>
      <c r="B261" s="19" t="s">
        <v>210</v>
      </c>
      <c r="C261" s="17"/>
      <c r="D261" s="17"/>
      <c r="E261" s="17"/>
      <c r="F261" s="17"/>
      <c r="G261" s="17"/>
      <c r="H261" s="17"/>
      <c r="I261" s="17"/>
      <c r="J261" s="17"/>
      <c r="L261" s="17"/>
      <c r="M261" s="17"/>
      <c r="N261" s="17"/>
      <c r="O261" s="17"/>
      <c r="P261" s="17"/>
    </row>
    <row r="262" spans="1:16">
      <c r="A262" s="6"/>
      <c r="B262" s="25" t="s">
        <v>29</v>
      </c>
      <c r="C262" s="17"/>
      <c r="D262" s="17"/>
      <c r="E262" s="17"/>
      <c r="F262" s="17"/>
      <c r="G262" s="17"/>
      <c r="H262" s="17"/>
      <c r="I262" s="17"/>
      <c r="J262" s="17"/>
      <c r="L262" s="17">
        <f>SUM(L261:L261)</f>
        <v>0</v>
      </c>
      <c r="M262" s="17"/>
      <c r="N262" s="17"/>
      <c r="O262" s="17"/>
      <c r="P262" s="17"/>
    </row>
    <row r="263" spans="1:16">
      <c r="A263" s="6"/>
      <c r="B263" s="19"/>
      <c r="C263" s="17"/>
      <c r="D263" s="17"/>
      <c r="E263" s="17"/>
      <c r="F263" s="17"/>
      <c r="G263" s="17"/>
      <c r="H263" s="17"/>
      <c r="I263" s="17"/>
      <c r="J263" s="17"/>
      <c r="L263" s="17"/>
      <c r="M263" s="17"/>
      <c r="N263" s="17"/>
      <c r="O263" s="17"/>
      <c r="P263" s="17"/>
    </row>
    <row r="264" spans="1:16">
      <c r="A264" s="6"/>
      <c r="B264" s="19" t="s">
        <v>211</v>
      </c>
      <c r="C264" s="17"/>
      <c r="D264" s="17"/>
      <c r="E264" s="17"/>
      <c r="F264" s="17"/>
      <c r="G264" s="17"/>
      <c r="H264" s="17"/>
      <c r="I264" s="17"/>
      <c r="J264" s="17"/>
      <c r="L264" s="17"/>
      <c r="M264" s="17"/>
      <c r="N264" s="17"/>
      <c r="O264" s="17"/>
      <c r="P264" s="17"/>
    </row>
    <row r="265" spans="1:16">
      <c r="A265" s="6"/>
      <c r="B265" s="25" t="s">
        <v>29</v>
      </c>
      <c r="C265" s="17"/>
      <c r="D265" s="17"/>
      <c r="E265" s="17"/>
      <c r="F265" s="17"/>
      <c r="G265" s="17"/>
      <c r="H265" s="17"/>
      <c r="I265" s="17"/>
      <c r="J265" s="17"/>
      <c r="L265" s="17">
        <f>SUM(L264:L264)</f>
        <v>0</v>
      </c>
      <c r="M265" s="17"/>
      <c r="N265" s="17"/>
      <c r="O265" s="17"/>
      <c r="P265" s="17"/>
    </row>
    <row r="266" spans="1:16">
      <c r="A266" s="6"/>
      <c r="B266" s="19"/>
      <c r="C266" s="17"/>
      <c r="D266" s="17"/>
      <c r="E266" s="17"/>
      <c r="F266" s="17"/>
      <c r="G266" s="17"/>
      <c r="H266" s="17"/>
      <c r="I266" s="17"/>
      <c r="J266" s="17"/>
      <c r="L266" s="17"/>
      <c r="M266" s="17"/>
      <c r="N266" s="17"/>
      <c r="O266" s="17"/>
      <c r="P266" s="17"/>
    </row>
    <row r="267" spans="1:16">
      <c r="A267" s="6"/>
      <c r="B267" s="19" t="s">
        <v>212</v>
      </c>
      <c r="C267" s="17"/>
      <c r="D267" s="17"/>
      <c r="E267" s="17"/>
      <c r="F267" s="17"/>
      <c r="G267" s="17"/>
      <c r="H267" s="17"/>
      <c r="I267" s="17"/>
      <c r="J267" s="17"/>
      <c r="L267" s="17"/>
      <c r="M267" s="17"/>
      <c r="N267" s="17"/>
      <c r="O267" s="17"/>
      <c r="P267" s="17"/>
    </row>
    <row r="268" spans="1:16">
      <c r="A268" s="6"/>
      <c r="B268" s="25" t="s">
        <v>29</v>
      </c>
      <c r="C268" s="17"/>
      <c r="D268" s="17"/>
      <c r="E268" s="17"/>
      <c r="F268" s="17"/>
      <c r="G268" s="17"/>
      <c r="H268" s="17"/>
      <c r="I268" s="17"/>
      <c r="J268" s="17"/>
      <c r="L268" s="17">
        <f>SUM(L267:L267)</f>
        <v>0</v>
      </c>
      <c r="M268" s="17"/>
      <c r="N268" s="17"/>
      <c r="O268" s="17"/>
      <c r="P268" s="17"/>
    </row>
    <row r="269" spans="1:16">
      <c r="A269" s="6"/>
      <c r="B269" s="19"/>
      <c r="C269" s="17"/>
      <c r="D269" s="17"/>
      <c r="E269" s="17"/>
      <c r="F269" s="17"/>
      <c r="G269" s="17"/>
      <c r="H269" s="17"/>
      <c r="I269" s="17"/>
      <c r="J269" s="17"/>
      <c r="L269" s="17"/>
      <c r="M269" s="17"/>
      <c r="N269" s="17"/>
      <c r="O269" s="17"/>
      <c r="P269" s="17"/>
    </row>
    <row r="270" spans="1:16">
      <c r="A270" s="6"/>
      <c r="B270" s="19" t="s">
        <v>213</v>
      </c>
      <c r="C270" s="17"/>
      <c r="D270" s="17"/>
      <c r="E270" s="17"/>
      <c r="F270" s="17"/>
      <c r="G270" s="17"/>
      <c r="H270" s="17"/>
      <c r="I270" s="17"/>
      <c r="J270" s="17"/>
      <c r="L270" s="17"/>
      <c r="M270" s="17"/>
      <c r="N270" s="17"/>
      <c r="O270" s="17"/>
      <c r="P270" s="17"/>
    </row>
    <row r="271" spans="1:16">
      <c r="A271" s="6"/>
      <c r="B271" s="25" t="s">
        <v>29</v>
      </c>
      <c r="C271" s="17"/>
      <c r="D271" s="17"/>
      <c r="E271" s="17"/>
      <c r="F271" s="17"/>
      <c r="G271" s="17"/>
      <c r="H271" s="17"/>
      <c r="I271" s="17"/>
      <c r="J271" s="17"/>
      <c r="L271" s="17">
        <f>SUM(L270:L270)</f>
        <v>0</v>
      </c>
      <c r="M271" s="17"/>
      <c r="N271" s="17"/>
      <c r="O271" s="17"/>
      <c r="P271" s="17"/>
    </row>
    <row r="272" spans="1:16">
      <c r="A272" s="6"/>
      <c r="B272" s="19"/>
      <c r="C272" s="17"/>
      <c r="D272" s="17"/>
      <c r="E272" s="17"/>
      <c r="F272" s="17"/>
      <c r="G272" s="17"/>
      <c r="H272" s="17"/>
      <c r="I272" s="17"/>
      <c r="J272" s="17"/>
      <c r="L272" s="17"/>
      <c r="M272" s="17"/>
      <c r="N272" s="17"/>
      <c r="O272" s="17"/>
      <c r="P272" s="17"/>
    </row>
    <row r="273" spans="1:24">
      <c r="A273" s="6"/>
      <c r="B273" s="19" t="s">
        <v>214</v>
      </c>
      <c r="C273" s="17"/>
      <c r="D273" s="17"/>
      <c r="E273" s="17"/>
      <c r="F273" s="17"/>
      <c r="G273" s="17"/>
      <c r="H273" s="17"/>
      <c r="I273" s="17"/>
      <c r="J273" s="17"/>
      <c r="L273" s="17"/>
      <c r="M273" s="17"/>
      <c r="N273" s="17"/>
      <c r="O273" s="17"/>
      <c r="P273" s="17"/>
    </row>
    <row r="274" spans="1:24">
      <c r="A274" s="6"/>
      <c r="B274" s="25" t="s">
        <v>29</v>
      </c>
      <c r="C274" s="17"/>
      <c r="D274" s="17"/>
      <c r="E274" s="17"/>
      <c r="F274" s="17"/>
      <c r="G274" s="17"/>
      <c r="H274" s="17"/>
      <c r="I274" s="17"/>
      <c r="J274" s="17"/>
      <c r="L274" s="17">
        <f>SUM(L273:L273)</f>
        <v>0</v>
      </c>
      <c r="M274" s="17"/>
      <c r="N274" s="17"/>
      <c r="O274" s="17"/>
      <c r="P274" s="17"/>
    </row>
    <row r="275" spans="1:24">
      <c r="A275" s="6"/>
      <c r="B275" s="19"/>
      <c r="C275" s="17"/>
      <c r="D275" s="17"/>
      <c r="E275" s="17"/>
      <c r="F275" s="17"/>
      <c r="G275" s="17"/>
      <c r="H275" s="17"/>
      <c r="I275" s="17"/>
      <c r="J275" s="17"/>
      <c r="L275" s="17"/>
      <c r="M275" s="17"/>
      <c r="N275" s="17"/>
      <c r="O275" s="17"/>
      <c r="P275" s="17"/>
    </row>
    <row r="276" spans="1:24">
      <c r="A276" s="6"/>
      <c r="B276" s="19" t="s">
        <v>215</v>
      </c>
      <c r="C276" s="17"/>
      <c r="D276" s="17"/>
      <c r="E276" s="17"/>
      <c r="F276" s="17"/>
      <c r="G276" s="17"/>
      <c r="H276" s="17"/>
      <c r="I276" s="17"/>
      <c r="J276" s="17"/>
      <c r="L276" s="17"/>
      <c r="M276" s="17"/>
      <c r="N276" s="17"/>
      <c r="O276" s="17"/>
      <c r="P276" s="17" t="s">
        <v>216</v>
      </c>
    </row>
    <row r="277" spans="1:24">
      <c r="A277" s="6"/>
      <c r="B277" s="25" t="s">
        <v>29</v>
      </c>
      <c r="C277" s="17"/>
      <c r="D277" s="17"/>
      <c r="E277" s="17"/>
      <c r="F277" s="17"/>
      <c r="G277" s="17"/>
      <c r="H277" s="17"/>
      <c r="I277" s="17"/>
      <c r="J277" s="17"/>
      <c r="L277" s="17">
        <f>SUM(L276:L276)</f>
        <v>0</v>
      </c>
      <c r="M277" s="17"/>
      <c r="N277" s="17"/>
      <c r="O277" s="17"/>
      <c r="P277" s="17"/>
    </row>
    <row r="278" spans="1:24">
      <c r="A278" s="6"/>
      <c r="B278" s="19"/>
      <c r="C278" s="17"/>
      <c r="D278" s="17"/>
      <c r="E278" s="17"/>
      <c r="F278" s="17"/>
      <c r="G278" s="17"/>
      <c r="H278" s="17"/>
      <c r="I278" s="17"/>
      <c r="J278" s="17"/>
      <c r="L278" s="17"/>
      <c r="M278" s="17"/>
      <c r="N278" s="17"/>
      <c r="O278" s="17"/>
      <c r="P278" s="17"/>
    </row>
    <row r="279" spans="1:24">
      <c r="A279" s="6"/>
      <c r="B279" s="19" t="s">
        <v>217</v>
      </c>
      <c r="C279" s="17"/>
      <c r="D279" s="17"/>
      <c r="E279" s="17"/>
      <c r="F279" s="17"/>
      <c r="G279" s="17"/>
      <c r="H279" s="17"/>
      <c r="I279" s="17"/>
      <c r="J279" s="17"/>
      <c r="L279" s="17"/>
      <c r="M279" s="17"/>
      <c r="N279" s="17"/>
      <c r="O279" s="17"/>
      <c r="P279" s="17"/>
    </row>
    <row r="280" spans="1:24">
      <c r="A280" s="6"/>
      <c r="B280" s="25" t="s">
        <v>29</v>
      </c>
      <c r="C280" s="17"/>
      <c r="D280" s="17"/>
      <c r="E280" s="17"/>
      <c r="F280" s="17"/>
      <c r="G280" s="17"/>
      <c r="H280" s="17"/>
      <c r="I280" s="17"/>
      <c r="J280" s="17"/>
      <c r="L280" s="17">
        <f>SUM(L279:L279)</f>
        <v>0</v>
      </c>
      <c r="M280" s="17"/>
      <c r="N280" s="17"/>
      <c r="O280" s="17"/>
      <c r="P280" s="17"/>
    </row>
    <row r="281" spans="1:24">
      <c r="A281" s="6"/>
      <c r="B281" s="25"/>
      <c r="C281" s="17"/>
      <c r="D281" s="17"/>
      <c r="E281" s="17"/>
      <c r="F281" s="17"/>
      <c r="G281" s="17"/>
      <c r="H281" s="17"/>
      <c r="I281" s="17"/>
      <c r="J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>
      <c r="A282" s="6"/>
      <c r="B282" s="25" t="s">
        <v>218</v>
      </c>
      <c r="C282" s="17"/>
      <c r="D282" s="17"/>
      <c r="E282" s="17"/>
      <c r="F282" s="17"/>
      <c r="G282" s="17"/>
      <c r="H282" s="17"/>
      <c r="I282" s="17"/>
      <c r="J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>
      <c r="A283" s="6"/>
      <c r="B283" s="19" t="s">
        <v>219</v>
      </c>
      <c r="C283" s="17" t="s">
        <v>220</v>
      </c>
      <c r="D283" s="17"/>
      <c r="E283" s="17"/>
      <c r="F283" s="17"/>
      <c r="G283" s="17"/>
      <c r="H283" s="17"/>
      <c r="I283" s="17"/>
      <c r="J283" s="17"/>
      <c r="L283" s="17">
        <f>(6*50*F5)+(6*50*1)</f>
        <v>4500</v>
      </c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>
      <c r="A284" s="6"/>
      <c r="B284" s="19" t="s">
        <v>221</v>
      </c>
      <c r="C284" s="17" t="s">
        <v>222</v>
      </c>
      <c r="D284" s="17"/>
      <c r="E284" s="17"/>
      <c r="F284" s="17"/>
      <c r="G284" s="17"/>
      <c r="H284" s="17"/>
      <c r="I284" s="17"/>
      <c r="J284" s="17"/>
      <c r="L284" s="17">
        <f>(50*F5)+(1*50)</f>
        <v>750</v>
      </c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>
      <c r="A285" s="6"/>
      <c r="B285" s="19" t="s">
        <v>223</v>
      </c>
      <c r="C285" s="17" t="s">
        <v>224</v>
      </c>
      <c r="D285" s="17"/>
      <c r="E285" s="17"/>
      <c r="F285" s="17"/>
      <c r="G285" s="17"/>
      <c r="H285" s="17"/>
      <c r="I285" s="17"/>
      <c r="J285" s="17"/>
      <c r="L285" s="17">
        <f>(1*75*F5)+(3*75)</f>
        <v>1275</v>
      </c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>
      <c r="A286" s="6"/>
      <c r="B286" s="19" t="s">
        <v>225</v>
      </c>
      <c r="C286" s="17" t="s">
        <v>226</v>
      </c>
      <c r="D286" s="17"/>
      <c r="E286" s="17"/>
      <c r="F286" s="17"/>
      <c r="G286" s="17"/>
      <c r="H286" s="17"/>
      <c r="I286" s="17"/>
      <c r="J286" s="17"/>
      <c r="L286" s="17">
        <f>2*75*F5</f>
        <v>2100</v>
      </c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>
      <c r="A287" s="6"/>
      <c r="B287" s="25" t="s">
        <v>105</v>
      </c>
      <c r="C287" s="17"/>
      <c r="D287" s="17"/>
      <c r="E287" s="17"/>
      <c r="F287" s="17"/>
      <c r="G287" s="17"/>
      <c r="H287" s="17"/>
      <c r="I287" s="17"/>
      <c r="J287" s="17"/>
      <c r="L287" s="17">
        <f>SUM(L283:L284)</f>
        <v>5250</v>
      </c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>
      <c r="A288" s="6"/>
      <c r="B288" s="25"/>
      <c r="C288" s="17"/>
      <c r="D288" s="17"/>
      <c r="E288" s="17"/>
      <c r="F288" s="17"/>
      <c r="G288" s="17"/>
      <c r="H288" s="17"/>
      <c r="I288" s="17"/>
      <c r="J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7">
      <c r="A289" s="6"/>
      <c r="B289" s="120" t="s">
        <v>227</v>
      </c>
      <c r="C289" s="23"/>
      <c r="D289" s="23"/>
      <c r="E289" s="23"/>
      <c r="F289" s="23"/>
      <c r="G289" s="23"/>
      <c r="H289" s="23"/>
      <c r="I289" s="23"/>
      <c r="J289" s="23"/>
      <c r="L289" s="117">
        <f>SUM(+L259+L262+L265+L268+L271+L274+L277+L280+L287)</f>
        <v>16250</v>
      </c>
      <c r="M289" s="117"/>
      <c r="N289" s="117"/>
      <c r="O289" s="1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7">
      <c r="A290" s="6"/>
      <c r="B290" s="19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7">
      <c r="A291" s="162" t="s">
        <v>228</v>
      </c>
      <c r="B291" s="163"/>
      <c r="C291" s="163"/>
      <c r="D291" s="163"/>
      <c r="E291" s="163"/>
      <c r="F291" s="163"/>
      <c r="G291" s="163"/>
      <c r="H291" s="163"/>
      <c r="I291" s="163"/>
      <c r="J291" s="163"/>
      <c r="K291" s="163"/>
      <c r="L291" s="164"/>
      <c r="M291" s="31"/>
      <c r="N291" s="31"/>
      <c r="O291" s="31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7">
      <c r="A292" s="31"/>
      <c r="B292" s="3" t="s">
        <v>229</v>
      </c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7">
      <c r="A293" s="6"/>
      <c r="B293" s="19" t="s">
        <v>230</v>
      </c>
      <c r="C293" s="17"/>
      <c r="D293" s="17"/>
      <c r="E293" s="17"/>
      <c r="F293" s="17"/>
      <c r="G293" s="17"/>
      <c r="H293" s="17"/>
      <c r="I293" s="17"/>
      <c r="J293" s="17"/>
      <c r="L293" s="17">
        <v>3500</v>
      </c>
      <c r="M293" s="17"/>
      <c r="N293" s="17"/>
      <c r="O293" s="17"/>
      <c r="P293" s="17" t="s">
        <v>231</v>
      </c>
      <c r="Q293" s="17"/>
      <c r="R293" s="17"/>
      <c r="S293" s="17"/>
      <c r="T293" s="17"/>
      <c r="U293" s="17"/>
      <c r="V293" s="17"/>
      <c r="W293" s="17"/>
      <c r="X293" s="17"/>
    </row>
    <row r="294" spans="1:27">
      <c r="A294" s="6"/>
      <c r="B294" s="25" t="s">
        <v>29</v>
      </c>
      <c r="C294" s="17"/>
      <c r="D294" s="17"/>
      <c r="E294" s="17"/>
      <c r="F294" s="17"/>
      <c r="G294" s="17"/>
      <c r="H294" s="17"/>
      <c r="I294" s="17"/>
      <c r="J294" s="17"/>
      <c r="L294" s="17">
        <f>L293</f>
        <v>3500</v>
      </c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7">
      <c r="A295" s="6"/>
      <c r="B295" s="25"/>
      <c r="C295" s="17"/>
      <c r="D295" s="17"/>
      <c r="E295" s="17"/>
      <c r="F295" s="17"/>
      <c r="G295" s="17"/>
      <c r="H295" s="17"/>
      <c r="I295" s="17"/>
      <c r="J295" s="17"/>
      <c r="L295" s="17"/>
      <c r="M295" s="17"/>
      <c r="N295" s="17"/>
      <c r="O295" s="17"/>
      <c r="P295" s="17"/>
      <c r="Q295" s="36"/>
      <c r="R295" s="36"/>
      <c r="S295" s="36"/>
      <c r="T295" s="36"/>
      <c r="U295" s="36"/>
      <c r="V295" s="36"/>
      <c r="W295" s="36"/>
      <c r="X295" s="36"/>
      <c r="Y295" s="43"/>
      <c r="Z295" s="43"/>
      <c r="AA295" s="43"/>
    </row>
    <row r="296" spans="1:27">
      <c r="A296" s="6"/>
      <c r="B296" s="25" t="s">
        <v>232</v>
      </c>
      <c r="C296" s="17"/>
      <c r="D296" s="17"/>
      <c r="E296" s="17"/>
      <c r="F296" s="17"/>
      <c r="G296" s="17"/>
      <c r="H296" s="17"/>
      <c r="I296" s="17"/>
      <c r="J296" s="17"/>
      <c r="L296" s="17"/>
      <c r="M296" s="17"/>
      <c r="N296" s="17"/>
      <c r="O296" s="17"/>
      <c r="P296" s="17"/>
      <c r="Q296" s="36"/>
      <c r="R296" s="36"/>
      <c r="S296" s="36"/>
      <c r="T296" s="36"/>
      <c r="U296" s="36"/>
      <c r="V296" s="36"/>
      <c r="W296" s="36"/>
      <c r="X296" s="36"/>
      <c r="Y296" s="43"/>
      <c r="Z296" s="43"/>
      <c r="AA296" s="43"/>
    </row>
    <row r="297" spans="1:27" ht="16.5" customHeight="1">
      <c r="A297" s="6"/>
      <c r="B297" s="25" t="s">
        <v>29</v>
      </c>
      <c r="C297" s="17"/>
      <c r="D297" s="17"/>
      <c r="E297" s="17"/>
      <c r="F297" s="17"/>
      <c r="G297" s="17"/>
      <c r="H297" s="17"/>
      <c r="I297" s="17"/>
      <c r="J297" s="17"/>
      <c r="L297" s="17">
        <f>L296</f>
        <v>0</v>
      </c>
      <c r="M297" s="17"/>
      <c r="N297" s="17"/>
      <c r="O297" s="17"/>
      <c r="P297" s="17"/>
      <c r="Q297" s="36"/>
      <c r="R297" s="36"/>
      <c r="S297" s="36"/>
      <c r="T297" s="36"/>
      <c r="U297" s="36"/>
      <c r="V297" s="36"/>
      <c r="W297" s="36"/>
      <c r="X297" s="36"/>
      <c r="Y297" s="43"/>
      <c r="Z297" s="43"/>
      <c r="AA297" s="43"/>
    </row>
    <row r="298" spans="1:27" ht="16.5" customHeight="1">
      <c r="A298" s="6"/>
      <c r="B298" s="25"/>
      <c r="C298" s="17"/>
      <c r="D298" s="17"/>
      <c r="E298" s="17"/>
      <c r="F298" s="17"/>
      <c r="G298" s="17"/>
      <c r="H298" s="17"/>
      <c r="I298" s="17"/>
      <c r="J298" s="17"/>
      <c r="L298" s="17"/>
      <c r="M298" s="17"/>
      <c r="N298" s="17"/>
      <c r="O298" s="17"/>
      <c r="P298" s="17"/>
      <c r="Q298" s="36"/>
      <c r="R298" s="36"/>
      <c r="S298" s="36"/>
      <c r="T298" s="36"/>
      <c r="U298" s="36"/>
      <c r="V298" s="36"/>
      <c r="W298" s="36"/>
      <c r="X298" s="36"/>
      <c r="Y298" s="43"/>
      <c r="Z298" s="43"/>
      <c r="AA298" s="43"/>
    </row>
    <row r="299" spans="1:27" ht="16.5" customHeight="1">
      <c r="A299" s="6"/>
      <c r="B299" s="120" t="s">
        <v>233</v>
      </c>
      <c r="C299" s="17"/>
      <c r="D299" s="17"/>
      <c r="E299" s="17"/>
      <c r="F299" s="17"/>
      <c r="G299" s="17"/>
      <c r="H299" s="17"/>
      <c r="I299" s="17"/>
      <c r="J299" s="17"/>
      <c r="L299" s="121">
        <f>SUM(L294+L297)</f>
        <v>3500</v>
      </c>
      <c r="M299" s="121"/>
      <c r="N299" s="121"/>
      <c r="O299" s="121"/>
      <c r="P299" s="17"/>
      <c r="Q299" s="36"/>
      <c r="R299" s="36"/>
      <c r="S299" s="36"/>
      <c r="T299" s="36"/>
      <c r="U299" s="36"/>
      <c r="V299" s="36"/>
      <c r="W299" s="36"/>
      <c r="X299" s="36"/>
      <c r="Y299" s="43"/>
      <c r="Z299" s="43"/>
      <c r="AA299" s="43"/>
    </row>
    <row r="300" spans="1:27" s="43" customFormat="1" ht="16.5" customHeight="1">
      <c r="A300" s="6"/>
      <c r="B300" s="19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36"/>
      <c r="Q300" s="36"/>
      <c r="R300" s="36"/>
      <c r="S300" s="36"/>
      <c r="T300" s="36"/>
      <c r="U300" s="36"/>
      <c r="V300" s="36"/>
      <c r="W300" s="36"/>
      <c r="X300" s="36"/>
    </row>
    <row r="301" spans="1:27" s="43" customFormat="1" ht="16.5" customHeight="1">
      <c r="A301" s="162" t="s">
        <v>234</v>
      </c>
      <c r="B301" s="163"/>
      <c r="C301" s="163"/>
      <c r="D301" s="163"/>
      <c r="E301" s="163"/>
      <c r="F301" s="163"/>
      <c r="G301" s="163"/>
      <c r="H301" s="163"/>
      <c r="I301" s="163"/>
      <c r="J301" s="163"/>
      <c r="K301" s="163"/>
      <c r="L301" s="164"/>
      <c r="M301" s="31"/>
      <c r="N301" s="31"/>
      <c r="O301" s="31"/>
      <c r="P301" s="36"/>
      <c r="Q301" s="36"/>
      <c r="R301" s="36"/>
      <c r="S301" s="36"/>
      <c r="T301" s="36"/>
      <c r="U301" s="36"/>
      <c r="V301" s="36"/>
      <c r="W301" s="36"/>
      <c r="X301" s="36"/>
    </row>
    <row r="302" spans="1:27" s="43" customFormat="1" ht="16.5" customHeight="1">
      <c r="A302" s="39"/>
      <c r="B302" s="42" t="s">
        <v>235</v>
      </c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6"/>
      <c r="Q302" s="36"/>
      <c r="R302" s="36"/>
      <c r="S302" s="36"/>
      <c r="T302" s="36"/>
      <c r="U302" s="36"/>
      <c r="V302" s="36"/>
      <c r="W302" s="36"/>
      <c r="X302" s="36"/>
    </row>
    <row r="303" spans="1:27" s="43" customFormat="1" ht="16.5" customHeight="1">
      <c r="A303" s="39"/>
      <c r="B303" s="39" t="s">
        <v>236</v>
      </c>
      <c r="C303" s="39"/>
      <c r="D303" s="39"/>
      <c r="E303" s="39"/>
      <c r="F303" s="39"/>
      <c r="G303" s="39"/>
      <c r="H303" s="39"/>
      <c r="I303" s="39"/>
      <c r="J303" s="39"/>
      <c r="L303" s="39">
        <v>15000</v>
      </c>
      <c r="M303" s="39"/>
      <c r="N303" s="39"/>
      <c r="O303" s="39"/>
      <c r="P303" s="36" t="s">
        <v>237</v>
      </c>
      <c r="Q303" s="36"/>
      <c r="R303" s="36"/>
      <c r="S303" s="36"/>
      <c r="T303" s="36"/>
      <c r="U303" s="36"/>
      <c r="V303" s="36"/>
      <c r="W303" s="36"/>
      <c r="X303" s="36"/>
    </row>
    <row r="304" spans="1:27" s="43" customFormat="1" ht="16.5" customHeight="1">
      <c r="A304" s="42"/>
      <c r="B304" s="42" t="s">
        <v>29</v>
      </c>
      <c r="C304" s="42"/>
      <c r="D304" s="42"/>
      <c r="E304" s="42"/>
      <c r="F304" s="42"/>
      <c r="G304" s="42"/>
      <c r="H304" s="42"/>
      <c r="I304" s="42"/>
      <c r="J304" s="42"/>
      <c r="L304" s="42">
        <f>L303</f>
        <v>15000</v>
      </c>
      <c r="M304" s="42"/>
      <c r="N304" s="42"/>
      <c r="O304" s="42"/>
      <c r="P304" s="36"/>
      <c r="Q304" s="36"/>
      <c r="R304" s="36"/>
      <c r="S304" s="36"/>
      <c r="T304" s="36"/>
      <c r="U304" s="36"/>
      <c r="V304" s="36"/>
      <c r="W304" s="36"/>
      <c r="X304" s="36"/>
    </row>
    <row r="305" spans="1:24" s="43" customFormat="1" ht="16.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L305" s="42"/>
      <c r="M305" s="42"/>
      <c r="N305" s="42"/>
      <c r="O305" s="42"/>
      <c r="P305" s="36"/>
      <c r="Q305" s="36"/>
      <c r="R305" s="36"/>
      <c r="S305" s="36"/>
      <c r="T305" s="36"/>
      <c r="U305" s="36"/>
      <c r="V305" s="36"/>
      <c r="W305" s="36"/>
      <c r="X305" s="36"/>
    </row>
    <row r="306" spans="1:24" s="43" customFormat="1" ht="16.5" customHeight="1">
      <c r="A306" s="42"/>
      <c r="B306" s="42" t="s">
        <v>238</v>
      </c>
      <c r="C306" s="42"/>
      <c r="D306" s="42"/>
      <c r="E306" s="42"/>
      <c r="F306" s="42"/>
      <c r="G306" s="42"/>
      <c r="H306" s="42"/>
      <c r="I306" s="42"/>
      <c r="J306" s="42"/>
      <c r="L306" s="42"/>
      <c r="M306" s="42"/>
      <c r="N306" s="42"/>
      <c r="O306" s="42"/>
      <c r="P306" s="36"/>
      <c r="Q306" s="36"/>
      <c r="R306" s="36"/>
      <c r="S306" s="36"/>
      <c r="T306" s="36"/>
      <c r="U306" s="36"/>
      <c r="V306" s="36"/>
      <c r="W306" s="36"/>
      <c r="X306" s="36"/>
    </row>
    <row r="307" spans="1:24" s="43" customFormat="1" ht="16.5" customHeight="1">
      <c r="A307" s="42"/>
      <c r="B307" s="42" t="s">
        <v>29</v>
      </c>
      <c r="C307" s="42"/>
      <c r="D307" s="42"/>
      <c r="E307" s="42"/>
      <c r="F307" s="42"/>
      <c r="G307" s="42"/>
      <c r="H307" s="42"/>
      <c r="I307" s="42"/>
      <c r="J307" s="42"/>
      <c r="L307" s="42">
        <f>SUM(L306:L306)</f>
        <v>0</v>
      </c>
      <c r="M307" s="42"/>
      <c r="N307" s="42"/>
      <c r="O307" s="42"/>
      <c r="P307" s="36"/>
      <c r="Q307" s="36"/>
      <c r="R307" s="36"/>
      <c r="S307" s="36"/>
      <c r="T307" s="36"/>
      <c r="U307" s="36"/>
      <c r="V307" s="36"/>
      <c r="W307" s="36"/>
      <c r="X307" s="36"/>
    </row>
    <row r="308" spans="1:24" s="43" customFormat="1" ht="16.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L308" s="42"/>
      <c r="M308" s="42"/>
      <c r="N308" s="42"/>
      <c r="O308" s="42"/>
      <c r="P308" s="36"/>
      <c r="Q308" s="36"/>
      <c r="R308" s="36"/>
      <c r="S308" s="36"/>
      <c r="T308" s="36"/>
      <c r="U308" s="36"/>
      <c r="V308" s="36"/>
      <c r="W308" s="36"/>
      <c r="X308" s="36"/>
    </row>
    <row r="309" spans="1:24" s="43" customFormat="1" ht="16.5" customHeight="1">
      <c r="A309" s="42"/>
      <c r="B309" s="42" t="s">
        <v>239</v>
      </c>
      <c r="C309" s="42"/>
      <c r="D309" s="42"/>
      <c r="E309" s="42"/>
      <c r="F309" s="42"/>
      <c r="G309" s="42"/>
      <c r="H309" s="42"/>
      <c r="I309" s="42"/>
      <c r="J309" s="42"/>
      <c r="L309" s="42"/>
      <c r="M309" s="42"/>
      <c r="N309" s="42"/>
      <c r="O309" s="42"/>
      <c r="P309" s="36"/>
      <c r="Q309" s="36"/>
      <c r="R309" s="36"/>
      <c r="S309" s="36"/>
      <c r="T309" s="36"/>
      <c r="U309" s="36"/>
      <c r="V309" s="36"/>
      <c r="W309" s="36"/>
      <c r="X309" s="36"/>
    </row>
    <row r="310" spans="1:24" s="43" customFormat="1" ht="16.5" customHeight="1">
      <c r="A310" s="42"/>
      <c r="B310" s="42" t="s">
        <v>29</v>
      </c>
      <c r="C310" s="42"/>
      <c r="D310" s="42"/>
      <c r="E310" s="42"/>
      <c r="F310" s="42"/>
      <c r="G310" s="42"/>
      <c r="H310" s="42"/>
      <c r="I310" s="42"/>
      <c r="J310" s="42"/>
      <c r="L310" s="42">
        <f>SUM(L309:L309)</f>
        <v>0</v>
      </c>
      <c r="M310" s="42"/>
      <c r="N310" s="42"/>
      <c r="O310" s="42"/>
      <c r="P310" s="36"/>
      <c r="Q310" s="36"/>
      <c r="R310" s="36"/>
      <c r="S310" s="36"/>
      <c r="T310" s="36"/>
      <c r="U310" s="36"/>
      <c r="V310" s="36"/>
      <c r="W310" s="36"/>
      <c r="X310" s="36"/>
    </row>
    <row r="311" spans="1:24" s="43" customFormat="1" ht="16.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L311" s="42"/>
      <c r="M311" s="42"/>
      <c r="N311" s="42"/>
      <c r="O311" s="42"/>
      <c r="P311" s="36"/>
      <c r="Q311" s="36"/>
      <c r="R311" s="36"/>
      <c r="S311" s="36"/>
      <c r="T311" s="36"/>
      <c r="U311" s="36"/>
      <c r="V311" s="36"/>
      <c r="W311" s="36"/>
      <c r="X311" s="36"/>
    </row>
    <row r="312" spans="1:24" s="43" customFormat="1" ht="16.5" customHeight="1">
      <c r="A312" s="42"/>
      <c r="B312" s="42" t="s">
        <v>240</v>
      </c>
      <c r="C312" s="39" t="s">
        <v>241</v>
      </c>
      <c r="D312" s="42"/>
      <c r="E312" s="42"/>
      <c r="F312" s="42"/>
      <c r="G312" s="42"/>
      <c r="H312" s="42"/>
      <c r="I312" s="42"/>
      <c r="J312" s="42"/>
      <c r="L312" s="39">
        <v>2500</v>
      </c>
      <c r="M312" s="39"/>
      <c r="N312" s="39"/>
      <c r="O312" s="39"/>
      <c r="P312" s="36"/>
      <c r="Q312" s="36"/>
      <c r="R312" s="36"/>
      <c r="S312" s="36"/>
      <c r="T312" s="36"/>
      <c r="U312" s="36"/>
      <c r="V312" s="36"/>
      <c r="W312" s="36"/>
      <c r="X312" s="36"/>
    </row>
    <row r="313" spans="1:24" s="43" customFormat="1" ht="16.5" customHeight="1">
      <c r="A313" s="42"/>
      <c r="B313" s="42" t="s">
        <v>29</v>
      </c>
      <c r="C313" s="42"/>
      <c r="D313" s="42"/>
      <c r="E313" s="42"/>
      <c r="F313" s="42"/>
      <c r="G313" s="42"/>
      <c r="H313" s="42"/>
      <c r="I313" s="42"/>
      <c r="J313" s="42"/>
      <c r="L313" s="42">
        <f>SUM(L312:L312)</f>
        <v>2500</v>
      </c>
      <c r="M313" s="42"/>
      <c r="N313" s="42"/>
      <c r="O313" s="42"/>
      <c r="P313" s="36"/>
      <c r="Q313" s="36"/>
      <c r="R313" s="36"/>
      <c r="S313" s="36"/>
      <c r="T313" s="36"/>
      <c r="U313" s="36"/>
      <c r="V313" s="36"/>
      <c r="W313" s="36"/>
      <c r="X313" s="36"/>
    </row>
    <row r="314" spans="1:24" s="43" customFormat="1" ht="16.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L314" s="42"/>
      <c r="M314" s="42"/>
      <c r="N314" s="42"/>
      <c r="O314" s="42"/>
      <c r="P314" s="36"/>
      <c r="Q314" s="36"/>
      <c r="R314" s="36"/>
      <c r="S314" s="36"/>
      <c r="T314" s="36"/>
      <c r="U314" s="36"/>
      <c r="V314" s="36"/>
      <c r="W314" s="36"/>
      <c r="X314" s="36"/>
    </row>
    <row r="315" spans="1:24" s="43" customFormat="1" ht="16.5" customHeight="1">
      <c r="A315" s="42"/>
      <c r="B315" s="42" t="s">
        <v>242</v>
      </c>
      <c r="C315" s="42"/>
      <c r="D315" s="42"/>
      <c r="E315" s="42"/>
      <c r="F315" s="42"/>
      <c r="G315" s="42"/>
      <c r="H315" s="42"/>
      <c r="I315" s="42"/>
      <c r="J315" s="42"/>
      <c r="L315" s="39">
        <v>500</v>
      </c>
      <c r="M315" s="39"/>
      <c r="N315" s="39"/>
      <c r="O315" s="39"/>
      <c r="P315" s="36" t="s">
        <v>243</v>
      </c>
      <c r="Q315" s="36"/>
      <c r="R315" s="36"/>
      <c r="S315" s="36"/>
      <c r="T315" s="36"/>
      <c r="U315" s="36"/>
      <c r="V315" s="36"/>
      <c r="W315" s="36"/>
      <c r="X315" s="36"/>
    </row>
    <row r="316" spans="1:24" s="43" customFormat="1" ht="16.5" customHeight="1">
      <c r="A316" s="42"/>
      <c r="B316" s="42" t="s">
        <v>25</v>
      </c>
      <c r="C316" s="42"/>
      <c r="D316" s="42"/>
      <c r="E316" s="42"/>
      <c r="F316" s="42"/>
      <c r="G316" s="42"/>
      <c r="H316" s="42"/>
      <c r="I316" s="42"/>
      <c r="J316" s="42"/>
      <c r="L316" s="42">
        <f>SUM(L315:L315)</f>
        <v>500</v>
      </c>
      <c r="M316" s="42"/>
      <c r="N316" s="42"/>
      <c r="O316" s="42"/>
      <c r="P316" s="36"/>
      <c r="Q316" s="36"/>
      <c r="R316" s="36"/>
      <c r="S316" s="36"/>
      <c r="T316" s="36"/>
      <c r="U316" s="36"/>
      <c r="V316" s="36"/>
      <c r="W316" s="36"/>
      <c r="X316" s="36"/>
    </row>
    <row r="317" spans="1:24" s="43" customFormat="1" ht="16.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L317" s="42"/>
      <c r="M317" s="42"/>
      <c r="N317" s="42"/>
      <c r="O317" s="42"/>
      <c r="P317" s="36"/>
      <c r="Q317" s="36"/>
      <c r="R317" s="36"/>
      <c r="S317" s="36"/>
      <c r="T317" s="36"/>
      <c r="U317" s="36"/>
      <c r="V317" s="36"/>
      <c r="W317" s="36"/>
      <c r="X317" s="36"/>
    </row>
    <row r="318" spans="1:24" s="43" customFormat="1">
      <c r="A318" s="42"/>
      <c r="B318" s="42" t="s">
        <v>244</v>
      </c>
      <c r="C318" s="42"/>
      <c r="D318" s="42"/>
      <c r="E318" s="42"/>
      <c r="F318" s="42"/>
      <c r="G318" s="42"/>
      <c r="H318" s="42"/>
      <c r="I318" s="42"/>
      <c r="J318" s="42"/>
      <c r="L318" s="42"/>
      <c r="M318" s="42"/>
      <c r="N318" s="42"/>
      <c r="O318" s="42"/>
      <c r="P318" s="36"/>
      <c r="Q318" s="36"/>
      <c r="R318" s="36"/>
      <c r="S318" s="36"/>
      <c r="T318" s="36"/>
      <c r="U318" s="36"/>
      <c r="V318" s="36"/>
      <c r="W318" s="36"/>
      <c r="X318" s="36"/>
    </row>
    <row r="319" spans="1:24" s="43" customFormat="1">
      <c r="A319" s="42"/>
      <c r="B319" s="42" t="s">
        <v>29</v>
      </c>
      <c r="C319" s="42"/>
      <c r="D319" s="42"/>
      <c r="E319" s="42"/>
      <c r="F319" s="42"/>
      <c r="G319" s="42"/>
      <c r="H319" s="42"/>
      <c r="I319" s="42"/>
      <c r="J319" s="42"/>
      <c r="L319" s="42">
        <f>SUM(L318:L318)</f>
        <v>0</v>
      </c>
      <c r="M319" s="42"/>
      <c r="N319" s="42"/>
      <c r="O319" s="42"/>
      <c r="P319" s="36"/>
      <c r="Q319" s="36"/>
      <c r="R319" s="36"/>
      <c r="S319" s="36"/>
      <c r="T319" s="36"/>
      <c r="U319" s="36"/>
      <c r="V319" s="36"/>
      <c r="W319" s="36"/>
      <c r="X319" s="36"/>
    </row>
    <row r="320" spans="1:24" s="43" customFormat="1">
      <c r="A320" s="42"/>
      <c r="P320" s="36"/>
      <c r="Q320" s="36"/>
      <c r="R320" s="36"/>
      <c r="S320" s="36"/>
      <c r="T320" s="36"/>
      <c r="U320" s="36"/>
      <c r="V320" s="36"/>
      <c r="W320" s="36"/>
      <c r="X320" s="36"/>
    </row>
    <row r="321" spans="1:27" s="43" customFormat="1">
      <c r="A321" s="42"/>
      <c r="B321" s="44" t="s">
        <v>245</v>
      </c>
      <c r="P321" s="36"/>
      <c r="Q321" s="17"/>
      <c r="R321" s="17"/>
      <c r="S321" s="17"/>
      <c r="T321" s="17"/>
      <c r="U321" s="17"/>
      <c r="V321" s="17"/>
      <c r="W321" s="17"/>
      <c r="X321" s="17"/>
      <c r="Y321" s="2"/>
      <c r="Z321" s="2"/>
      <c r="AA321" s="2"/>
    </row>
    <row r="322" spans="1:27" s="43" customFormat="1">
      <c r="A322" s="42"/>
      <c r="B322" s="44" t="s">
        <v>29</v>
      </c>
      <c r="L322" s="43">
        <f>SUM(L321:L321)</f>
        <v>0</v>
      </c>
      <c r="P322" s="36"/>
      <c r="Q322" s="17"/>
      <c r="R322" s="17"/>
      <c r="S322" s="17"/>
      <c r="T322" s="17"/>
      <c r="U322" s="17"/>
      <c r="V322" s="17"/>
      <c r="W322" s="17"/>
      <c r="X322" s="17"/>
      <c r="Y322" s="2"/>
      <c r="Z322" s="2"/>
      <c r="AA322" s="2"/>
    </row>
    <row r="323" spans="1:27" s="43" customFormat="1">
      <c r="A323" s="42"/>
      <c r="B323" s="44"/>
      <c r="P323" s="36"/>
      <c r="Q323" s="17"/>
      <c r="R323" s="17"/>
      <c r="S323" s="17"/>
      <c r="T323" s="17"/>
      <c r="U323" s="17"/>
      <c r="V323" s="17"/>
      <c r="W323" s="17"/>
      <c r="X323" s="17"/>
      <c r="Y323" s="2"/>
      <c r="Z323" s="2"/>
      <c r="AA323" s="2"/>
    </row>
    <row r="324" spans="1:27" s="43" customFormat="1">
      <c r="A324" s="42"/>
      <c r="B324" s="44" t="s">
        <v>246</v>
      </c>
      <c r="P324" s="36"/>
      <c r="Q324" s="17"/>
      <c r="R324" s="17"/>
      <c r="S324" s="17"/>
      <c r="T324" s="17"/>
      <c r="U324" s="17"/>
      <c r="V324" s="17"/>
      <c r="W324" s="17"/>
      <c r="X324" s="17"/>
      <c r="Y324" s="2"/>
      <c r="Z324" s="2"/>
      <c r="AA324" s="2"/>
    </row>
    <row r="325" spans="1:27" s="43" customFormat="1">
      <c r="A325" s="42"/>
      <c r="B325" s="44" t="s">
        <v>29</v>
      </c>
      <c r="L325" s="43">
        <f>SUM(L324:L324)</f>
        <v>0</v>
      </c>
      <c r="P325" s="36"/>
      <c r="Q325" s="17"/>
      <c r="R325" s="17"/>
      <c r="S325" s="17"/>
      <c r="T325" s="17"/>
      <c r="U325" s="17"/>
      <c r="V325" s="17"/>
      <c r="W325" s="17"/>
      <c r="X325" s="17"/>
      <c r="Y325" s="2"/>
      <c r="Z325" s="2"/>
      <c r="AA325" s="2"/>
    </row>
    <row r="326" spans="1:27">
      <c r="A326" s="42"/>
      <c r="B326" s="43"/>
      <c r="C326" s="43"/>
      <c r="D326" s="43"/>
      <c r="E326" s="43"/>
      <c r="F326" s="43"/>
      <c r="G326" s="43"/>
      <c r="H326" s="43"/>
      <c r="I326" s="43"/>
      <c r="J326" s="43"/>
      <c r="L326" s="43"/>
      <c r="M326" s="43"/>
      <c r="N326" s="43"/>
      <c r="O326" s="43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7" ht="16.5" customHeight="1">
      <c r="A327" s="42"/>
      <c r="B327" s="122" t="s">
        <v>247</v>
      </c>
      <c r="C327" s="43"/>
      <c r="D327" s="43"/>
      <c r="E327" s="43"/>
      <c r="F327" s="43"/>
      <c r="G327" s="43"/>
      <c r="H327" s="43"/>
      <c r="I327" s="43"/>
      <c r="J327" s="43"/>
      <c r="L327" s="122">
        <f>SUM(L304+L307+L310+L313+L316+L319+L322+L325)</f>
        <v>18000</v>
      </c>
      <c r="M327" s="122"/>
      <c r="N327" s="122"/>
      <c r="O327" s="122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7">
      <c r="A328" s="6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7">
      <c r="A329" s="162" t="s">
        <v>248</v>
      </c>
      <c r="B329" s="163"/>
      <c r="C329" s="163"/>
      <c r="D329" s="163"/>
      <c r="E329" s="163"/>
      <c r="F329" s="163"/>
      <c r="G329" s="163"/>
      <c r="H329" s="163"/>
      <c r="I329" s="163"/>
      <c r="J329" s="163"/>
      <c r="K329" s="163"/>
      <c r="L329" s="164"/>
      <c r="M329" s="31"/>
      <c r="N329" s="31"/>
      <c r="O329" s="31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7">
      <c r="A330" s="6"/>
      <c r="B330" s="30" t="s">
        <v>249</v>
      </c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7">
      <c r="A331" s="6"/>
      <c r="B331" s="2" t="s">
        <v>250</v>
      </c>
      <c r="L331" s="2">
        <v>1500</v>
      </c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7">
      <c r="A332" s="6"/>
      <c r="B332" s="30" t="s">
        <v>29</v>
      </c>
      <c r="L332" s="30">
        <f>SUM(L331)</f>
        <v>1500</v>
      </c>
      <c r="M332" s="30"/>
      <c r="N332" s="30"/>
      <c r="O332" s="30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7">
      <c r="A333" s="6"/>
      <c r="B333" s="30"/>
      <c r="L333" s="30"/>
      <c r="M333" s="30"/>
      <c r="N333" s="30"/>
      <c r="O333" s="30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7">
      <c r="A334" s="6"/>
      <c r="B334" s="30" t="s">
        <v>251</v>
      </c>
      <c r="L334" s="30"/>
      <c r="M334" s="30"/>
      <c r="N334" s="30"/>
      <c r="O334" s="30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7">
      <c r="A335" s="6"/>
      <c r="B335" s="30" t="s">
        <v>29</v>
      </c>
      <c r="L335" s="30">
        <f>L334</f>
        <v>0</v>
      </c>
      <c r="M335" s="30"/>
      <c r="N335" s="30"/>
      <c r="O335" s="30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7">
      <c r="A336" s="6"/>
      <c r="B336" s="30"/>
      <c r="L336" s="30"/>
      <c r="M336" s="30"/>
      <c r="N336" s="30"/>
      <c r="O336" s="30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7">
      <c r="A337" s="6"/>
      <c r="B337" s="30" t="s">
        <v>252</v>
      </c>
      <c r="L337" s="30"/>
      <c r="M337" s="30"/>
      <c r="N337" s="30"/>
      <c r="O337" s="30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7">
      <c r="A338" s="6"/>
      <c r="B338" s="30" t="s">
        <v>29</v>
      </c>
      <c r="L338" s="30">
        <f>L337</f>
        <v>0</v>
      </c>
      <c r="M338" s="30"/>
      <c r="N338" s="30"/>
      <c r="O338" s="30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7">
      <c r="A339" s="6"/>
      <c r="B339" s="30"/>
      <c r="L339" s="30"/>
      <c r="M339" s="30"/>
      <c r="N339" s="30"/>
      <c r="O339" s="30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7">
      <c r="A340" s="6"/>
      <c r="B340" s="30" t="s">
        <v>253</v>
      </c>
      <c r="L340" s="30"/>
      <c r="M340" s="30"/>
      <c r="N340" s="30"/>
      <c r="O340" s="30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7">
      <c r="A341" s="45"/>
      <c r="B341" s="2" t="s">
        <v>254</v>
      </c>
      <c r="L341" s="2">
        <v>800</v>
      </c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7">
      <c r="A342" s="6"/>
      <c r="B342" s="30" t="s">
        <v>29</v>
      </c>
      <c r="L342" s="30">
        <f>SUM(L341)</f>
        <v>800</v>
      </c>
      <c r="M342" s="30"/>
      <c r="N342" s="30"/>
      <c r="O342" s="30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7">
      <c r="A343" s="6"/>
      <c r="B343" s="30"/>
      <c r="L343" s="30"/>
      <c r="M343" s="30"/>
      <c r="N343" s="30"/>
      <c r="O343" s="30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7">
      <c r="A344" s="6"/>
      <c r="B344" s="30" t="s">
        <v>255</v>
      </c>
      <c r="L344" s="30"/>
      <c r="M344" s="30"/>
      <c r="N344" s="30"/>
      <c r="O344" s="30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7">
      <c r="A345" s="6"/>
      <c r="B345" s="30" t="s">
        <v>256</v>
      </c>
      <c r="L345" s="30">
        <f>L344</f>
        <v>0</v>
      </c>
      <c r="M345" s="30"/>
      <c r="N345" s="30"/>
      <c r="O345" s="30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7">
      <c r="A346" s="6"/>
      <c r="B346" s="30"/>
      <c r="L346" s="30"/>
      <c r="M346" s="30"/>
      <c r="N346" s="30"/>
      <c r="O346" s="30"/>
      <c r="P346" s="17"/>
      <c r="Q346" s="34"/>
      <c r="R346" s="34"/>
      <c r="S346" s="34"/>
      <c r="T346" s="34"/>
      <c r="U346" s="34"/>
      <c r="V346" s="34"/>
      <c r="W346" s="34"/>
      <c r="X346" s="34"/>
      <c r="Y346" s="41"/>
      <c r="Z346" s="41"/>
      <c r="AA346" s="41"/>
    </row>
    <row r="347" spans="1:27">
      <c r="A347" s="6"/>
      <c r="B347" s="30" t="s">
        <v>257</v>
      </c>
      <c r="L347" s="2">
        <f>30*F5*10</f>
        <v>4200</v>
      </c>
      <c r="P347" s="17" t="s">
        <v>258</v>
      </c>
      <c r="Q347" s="34"/>
      <c r="R347" s="34"/>
      <c r="S347" s="34"/>
      <c r="T347" s="34"/>
      <c r="U347" s="34"/>
      <c r="V347" s="34"/>
      <c r="W347" s="34"/>
      <c r="X347" s="34"/>
      <c r="Y347" s="41"/>
      <c r="Z347" s="41"/>
      <c r="AA347" s="41"/>
    </row>
    <row r="348" spans="1:27">
      <c r="A348" s="6"/>
      <c r="B348" s="30" t="s">
        <v>29</v>
      </c>
      <c r="L348" s="30">
        <f>SUM(L347:L347)</f>
        <v>4200</v>
      </c>
      <c r="M348" s="30"/>
      <c r="N348" s="30"/>
      <c r="O348" s="30"/>
      <c r="P348" s="17"/>
      <c r="Q348" s="34"/>
      <c r="R348" s="34"/>
      <c r="S348" s="34"/>
      <c r="T348" s="34"/>
      <c r="U348" s="34"/>
      <c r="V348" s="34"/>
      <c r="W348" s="34"/>
      <c r="X348" s="34"/>
      <c r="Y348" s="41"/>
      <c r="Z348" s="41"/>
      <c r="AA348" s="41"/>
    </row>
    <row r="349" spans="1:27">
      <c r="A349" s="6"/>
      <c r="B349" s="30"/>
      <c r="L349" s="30"/>
      <c r="M349" s="30"/>
      <c r="N349" s="30"/>
      <c r="O349" s="30"/>
      <c r="P349" s="17"/>
      <c r="Q349" s="34"/>
      <c r="R349" s="34"/>
      <c r="S349" s="34"/>
      <c r="T349" s="34"/>
      <c r="U349" s="34"/>
      <c r="V349" s="34"/>
      <c r="W349" s="34"/>
      <c r="X349" s="34"/>
      <c r="Y349" s="41"/>
      <c r="Z349" s="41"/>
      <c r="AA349" s="41"/>
    </row>
    <row r="350" spans="1:27" ht="16.5" customHeight="1">
      <c r="A350" s="6"/>
      <c r="B350" s="123" t="s">
        <v>259</v>
      </c>
      <c r="L350" s="123">
        <f>SUM(L332+L335+L338+L342+L345+L348)</f>
        <v>6500</v>
      </c>
      <c r="M350" s="123"/>
      <c r="N350" s="123"/>
      <c r="O350" s="123"/>
      <c r="P350" s="17"/>
      <c r="Q350" s="34"/>
      <c r="R350" s="34"/>
      <c r="S350" s="34"/>
      <c r="T350" s="34"/>
      <c r="U350" s="34"/>
      <c r="V350" s="34"/>
      <c r="W350" s="34"/>
      <c r="X350" s="34"/>
      <c r="Y350" s="41"/>
      <c r="Z350" s="41"/>
      <c r="AA350" s="41"/>
    </row>
    <row r="351" spans="1:27" s="41" customFormat="1" ht="16.5" customHeight="1">
      <c r="A351" s="6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4"/>
      <c r="Q351" s="34"/>
      <c r="R351" s="34"/>
      <c r="S351" s="34"/>
      <c r="T351" s="34"/>
      <c r="U351" s="34"/>
      <c r="V351" s="34"/>
      <c r="W351" s="34"/>
      <c r="X351" s="34"/>
    </row>
    <row r="352" spans="1:27" s="41" customFormat="1" ht="16.5" customHeight="1">
      <c r="A352" s="162" t="s">
        <v>260</v>
      </c>
      <c r="B352" s="163"/>
      <c r="C352" s="163"/>
      <c r="D352" s="163"/>
      <c r="E352" s="163"/>
      <c r="F352" s="163"/>
      <c r="G352" s="163"/>
      <c r="H352" s="163"/>
      <c r="I352" s="163"/>
      <c r="J352" s="163"/>
      <c r="K352" s="163"/>
      <c r="L352" s="164"/>
      <c r="M352" s="31"/>
      <c r="N352" s="31"/>
      <c r="O352" s="31"/>
      <c r="P352" s="34"/>
      <c r="Q352" s="34"/>
      <c r="R352" s="34"/>
      <c r="S352" s="34"/>
      <c r="T352" s="34"/>
      <c r="U352" s="34"/>
      <c r="V352" s="34"/>
      <c r="W352" s="34"/>
      <c r="X352" s="34"/>
    </row>
    <row r="353" spans="1:27" s="41" customFormat="1" ht="16.5" customHeight="1">
      <c r="A353" s="3"/>
      <c r="B353" s="3" t="s">
        <v>261</v>
      </c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4"/>
      <c r="Q353" s="34"/>
      <c r="R353" s="34"/>
      <c r="S353" s="34"/>
      <c r="T353" s="34"/>
      <c r="U353" s="34"/>
      <c r="V353" s="34"/>
      <c r="W353" s="34"/>
      <c r="X353" s="34"/>
    </row>
    <row r="354" spans="1:27" s="41" customFormat="1" ht="16.5" customHeight="1">
      <c r="A354" s="3"/>
      <c r="B354" s="3" t="s">
        <v>29</v>
      </c>
      <c r="C354" s="3"/>
      <c r="D354" s="3"/>
      <c r="E354" s="3"/>
      <c r="F354" s="3"/>
      <c r="G354" s="3"/>
      <c r="H354" s="3"/>
      <c r="I354" s="3"/>
      <c r="J354" s="3"/>
      <c r="L354" s="3">
        <f>K353</f>
        <v>0</v>
      </c>
      <c r="M354" s="3"/>
      <c r="N354" s="3"/>
      <c r="O354" s="3"/>
      <c r="P354" s="34"/>
      <c r="Q354" s="34"/>
      <c r="R354" s="34"/>
      <c r="S354" s="34"/>
      <c r="T354" s="34"/>
      <c r="U354" s="34"/>
      <c r="V354" s="34"/>
      <c r="W354" s="34"/>
      <c r="X354" s="34"/>
    </row>
    <row r="355" spans="1:27" s="41" customFormat="1" ht="16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L355" s="3"/>
      <c r="M355" s="3"/>
      <c r="N355" s="3"/>
      <c r="O355" s="3"/>
      <c r="P355" s="34"/>
      <c r="Q355" s="34"/>
      <c r="R355" s="34"/>
      <c r="S355" s="34"/>
      <c r="T355" s="34"/>
      <c r="U355" s="34"/>
      <c r="V355" s="34"/>
      <c r="W355" s="34"/>
      <c r="X355" s="34"/>
    </row>
    <row r="356" spans="1:27" s="41" customFormat="1" ht="16.5" customHeight="1">
      <c r="A356" s="3"/>
      <c r="B356" s="3" t="s">
        <v>184</v>
      </c>
      <c r="C356" s="3"/>
      <c r="D356" s="3"/>
      <c r="E356" s="3"/>
      <c r="F356" s="3"/>
      <c r="G356" s="3"/>
      <c r="H356" s="3"/>
      <c r="I356" s="3"/>
      <c r="J356" s="3"/>
      <c r="L356" s="3"/>
      <c r="M356" s="3"/>
      <c r="N356" s="3"/>
      <c r="O356" s="3"/>
      <c r="P356" s="34"/>
      <c r="Q356" s="34"/>
      <c r="R356" s="34"/>
      <c r="S356" s="34"/>
      <c r="T356" s="34"/>
      <c r="U356" s="34"/>
      <c r="V356" s="34"/>
      <c r="W356" s="34"/>
      <c r="X356" s="34"/>
    </row>
    <row r="357" spans="1:27" s="41" customFormat="1" ht="16.5" customHeight="1">
      <c r="A357" s="3"/>
      <c r="B357" s="3" t="s">
        <v>29</v>
      </c>
      <c r="C357" s="3"/>
      <c r="D357" s="3"/>
      <c r="E357" s="3"/>
      <c r="F357" s="3"/>
      <c r="G357" s="3"/>
      <c r="H357" s="3"/>
      <c r="I357" s="3"/>
      <c r="J357" s="3"/>
      <c r="L357" s="3">
        <f>L356</f>
        <v>0</v>
      </c>
      <c r="M357" s="3"/>
      <c r="N357" s="3"/>
      <c r="O357" s="3"/>
      <c r="P357" s="34"/>
      <c r="Q357" s="34"/>
      <c r="R357" s="34"/>
      <c r="S357" s="34"/>
      <c r="T357" s="34"/>
      <c r="U357" s="34"/>
      <c r="V357" s="34"/>
      <c r="W357" s="34"/>
      <c r="X357" s="34"/>
    </row>
    <row r="358" spans="1:27" s="41" customFormat="1" ht="16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L358" s="3"/>
      <c r="M358" s="3"/>
      <c r="N358" s="3"/>
      <c r="O358" s="3"/>
      <c r="P358" s="34"/>
      <c r="Q358" s="34"/>
      <c r="R358" s="34"/>
      <c r="S358" s="34"/>
      <c r="T358" s="34"/>
      <c r="U358" s="34"/>
      <c r="V358" s="34"/>
      <c r="W358" s="34"/>
      <c r="X358" s="34"/>
    </row>
    <row r="359" spans="1:27" s="41" customFormat="1" ht="16.5" customHeight="1">
      <c r="A359" s="3"/>
      <c r="B359" s="3" t="s">
        <v>262</v>
      </c>
      <c r="C359" s="3"/>
      <c r="D359" s="3"/>
      <c r="E359" s="3"/>
      <c r="F359" s="3"/>
      <c r="G359" s="3"/>
      <c r="H359" s="3"/>
      <c r="I359" s="3"/>
      <c r="J359" s="3"/>
      <c r="L359" s="3"/>
      <c r="M359" s="3"/>
      <c r="N359" s="3"/>
      <c r="O359" s="3"/>
      <c r="P359" s="34"/>
      <c r="Q359" s="34"/>
      <c r="R359" s="34"/>
      <c r="S359" s="34"/>
      <c r="T359" s="34"/>
      <c r="U359" s="34"/>
      <c r="V359" s="34"/>
      <c r="W359" s="34"/>
      <c r="X359" s="34"/>
    </row>
    <row r="360" spans="1:27" s="41" customFormat="1" ht="16.5" customHeight="1">
      <c r="A360" s="3"/>
      <c r="B360" s="3" t="s">
        <v>25</v>
      </c>
      <c r="C360" s="3"/>
      <c r="D360" s="3"/>
      <c r="E360" s="3"/>
      <c r="F360" s="3"/>
      <c r="G360" s="3"/>
      <c r="H360" s="3"/>
      <c r="I360" s="3"/>
      <c r="J360" s="3"/>
      <c r="L360" s="3">
        <f>L359</f>
        <v>0</v>
      </c>
      <c r="M360" s="3"/>
      <c r="N360" s="3"/>
      <c r="O360" s="3"/>
      <c r="P360" s="34"/>
      <c r="Q360" s="34"/>
      <c r="R360" s="34"/>
      <c r="S360" s="34"/>
      <c r="T360" s="34"/>
      <c r="U360" s="34"/>
      <c r="V360" s="34"/>
      <c r="W360" s="34"/>
      <c r="X360" s="34"/>
    </row>
    <row r="361" spans="1:27" s="41" customFormat="1" ht="16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L361" s="3"/>
      <c r="M361" s="3"/>
      <c r="N361" s="3"/>
      <c r="O361" s="3"/>
      <c r="P361" s="34"/>
      <c r="Q361" s="34"/>
      <c r="R361" s="34"/>
      <c r="S361" s="34"/>
      <c r="T361" s="34"/>
      <c r="U361" s="34"/>
      <c r="V361" s="34"/>
      <c r="W361" s="34"/>
      <c r="X361" s="34"/>
    </row>
    <row r="362" spans="1:27" s="41" customFormat="1" ht="16.5" customHeight="1">
      <c r="A362" s="3"/>
      <c r="B362" s="3" t="s">
        <v>263</v>
      </c>
      <c r="C362" s="32" t="s">
        <v>264</v>
      </c>
      <c r="D362" s="3"/>
      <c r="E362" s="3"/>
      <c r="F362" s="3"/>
      <c r="G362" s="3"/>
      <c r="H362" s="3"/>
      <c r="I362" s="3"/>
      <c r="J362" s="3"/>
      <c r="L362" s="32">
        <f>SUM(75*1*F5)</f>
        <v>1050</v>
      </c>
      <c r="M362" s="32"/>
      <c r="N362" s="32"/>
      <c r="O362" s="32"/>
      <c r="P362" s="34" t="s">
        <v>265</v>
      </c>
      <c r="Q362" s="34"/>
      <c r="R362" s="34"/>
      <c r="S362" s="34"/>
      <c r="T362" s="34"/>
      <c r="U362" s="34"/>
      <c r="V362" s="34"/>
      <c r="W362" s="34"/>
      <c r="X362" s="34"/>
    </row>
    <row r="363" spans="1:27" s="41" customFormat="1" ht="16.5" customHeight="1">
      <c r="A363" s="3"/>
      <c r="B363" s="3" t="s">
        <v>29</v>
      </c>
      <c r="C363" s="3"/>
      <c r="D363" s="3"/>
      <c r="E363" s="3"/>
      <c r="F363" s="3"/>
      <c r="G363" s="3"/>
      <c r="H363" s="3"/>
      <c r="I363" s="3"/>
      <c r="J363" s="3"/>
      <c r="L363" s="3">
        <f>L362</f>
        <v>1050</v>
      </c>
      <c r="M363" s="3"/>
      <c r="N363" s="3"/>
      <c r="O363" s="3"/>
      <c r="P363" s="34"/>
      <c r="Q363" s="34"/>
      <c r="R363" s="34"/>
      <c r="S363" s="34"/>
      <c r="T363" s="34"/>
      <c r="U363" s="34"/>
      <c r="V363" s="34"/>
      <c r="W363" s="34"/>
      <c r="X363" s="34"/>
    </row>
    <row r="364" spans="1:27" s="41" customFormat="1" ht="16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L364" s="3"/>
      <c r="M364" s="3"/>
      <c r="N364" s="3"/>
      <c r="O364" s="3"/>
      <c r="P364" s="34"/>
      <c r="Q364" s="17"/>
      <c r="R364" s="17"/>
      <c r="S364" s="17"/>
      <c r="T364" s="17"/>
      <c r="U364" s="17"/>
      <c r="V364" s="17"/>
      <c r="W364" s="17"/>
      <c r="X364" s="17"/>
      <c r="Y364" s="2"/>
      <c r="Z364" s="2"/>
      <c r="AA364" s="2"/>
    </row>
    <row r="365" spans="1:27" s="41" customFormat="1" ht="16.5" customHeight="1">
      <c r="A365" s="3"/>
      <c r="B365" s="3" t="s">
        <v>266</v>
      </c>
      <c r="C365" s="3"/>
      <c r="D365" s="3"/>
      <c r="E365" s="3"/>
      <c r="F365" s="3"/>
      <c r="G365" s="3"/>
      <c r="H365" s="3"/>
      <c r="I365" s="3"/>
      <c r="J365" s="3"/>
      <c r="L365" s="3"/>
      <c r="M365" s="3"/>
      <c r="N365" s="3"/>
      <c r="O365" s="3"/>
      <c r="P365" s="34"/>
      <c r="Q365" s="34"/>
      <c r="R365" s="34"/>
      <c r="S365" s="34"/>
      <c r="T365" s="34"/>
      <c r="U365" s="34"/>
      <c r="V365" s="34"/>
      <c r="W365" s="34"/>
      <c r="X365" s="34"/>
    </row>
    <row r="366" spans="1:27" s="41" customFormat="1" ht="16.5" customHeight="1">
      <c r="A366" s="3"/>
      <c r="B366" s="3" t="s">
        <v>29</v>
      </c>
      <c r="C366" s="3"/>
      <c r="D366" s="3"/>
      <c r="E366" s="3"/>
      <c r="F366" s="3"/>
      <c r="G366" s="3"/>
      <c r="H366" s="3"/>
      <c r="I366" s="3"/>
      <c r="J366" s="3"/>
      <c r="L366" s="3">
        <f>L365</f>
        <v>0</v>
      </c>
      <c r="M366" s="3"/>
      <c r="N366" s="3"/>
      <c r="O366" s="3"/>
      <c r="P366" s="34"/>
      <c r="Q366" s="34"/>
      <c r="R366" s="34"/>
      <c r="S366" s="34"/>
      <c r="T366" s="34"/>
      <c r="U366" s="34"/>
      <c r="V366" s="34"/>
      <c r="W366" s="34"/>
      <c r="X366" s="34"/>
    </row>
    <row r="367" spans="1:27" s="41" customFormat="1" ht="16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L367" s="3"/>
      <c r="M367" s="3"/>
      <c r="N367" s="3"/>
      <c r="O367" s="3"/>
      <c r="P367" s="34"/>
      <c r="Q367" s="34"/>
      <c r="R367" s="34"/>
      <c r="S367" s="34"/>
      <c r="T367" s="34"/>
      <c r="U367" s="34"/>
      <c r="V367" s="34"/>
      <c r="W367" s="34"/>
      <c r="X367" s="34"/>
    </row>
    <row r="368" spans="1:27" s="41" customFormat="1">
      <c r="A368" s="3"/>
      <c r="B368" s="113" t="s">
        <v>267</v>
      </c>
      <c r="C368" s="3"/>
      <c r="D368" s="3"/>
      <c r="E368" s="3"/>
      <c r="F368" s="3"/>
      <c r="G368" s="3"/>
      <c r="H368" s="3"/>
      <c r="I368" s="3"/>
      <c r="J368" s="3"/>
      <c r="L368" s="113">
        <f>SUM(L354+L357+L360+L363+L366)</f>
        <v>1050</v>
      </c>
      <c r="M368" s="113"/>
      <c r="N368" s="113"/>
      <c r="O368" s="113"/>
      <c r="P368" s="34"/>
      <c r="Q368" s="34"/>
      <c r="R368" s="34"/>
      <c r="S368" s="34"/>
      <c r="T368" s="34"/>
      <c r="U368" s="34"/>
      <c r="V368" s="34"/>
      <c r="W368" s="34"/>
      <c r="X368" s="34"/>
    </row>
    <row r="369" spans="1:27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17"/>
      <c r="Q369" s="34"/>
      <c r="R369" s="34"/>
      <c r="S369" s="34"/>
      <c r="T369" s="34"/>
      <c r="U369" s="34"/>
      <c r="V369" s="34"/>
      <c r="W369" s="34"/>
      <c r="X369" s="34"/>
      <c r="Y369" s="41"/>
      <c r="Z369" s="41"/>
      <c r="AA369" s="41"/>
    </row>
    <row r="370" spans="1:27" s="41" customFormat="1">
      <c r="A370" s="3"/>
      <c r="P370" s="34"/>
      <c r="Q370" s="34"/>
      <c r="R370" s="34"/>
      <c r="S370" s="34"/>
      <c r="T370" s="34"/>
      <c r="U370" s="34"/>
      <c r="V370" s="34"/>
      <c r="W370" s="34"/>
      <c r="X370" s="34"/>
    </row>
    <row r="371" spans="1:27" s="41" customFormat="1">
      <c r="A371" s="162" t="s">
        <v>268</v>
      </c>
      <c r="B371" s="163"/>
      <c r="C371" s="163"/>
      <c r="D371" s="163"/>
      <c r="E371" s="163"/>
      <c r="F371" s="163"/>
      <c r="G371" s="163"/>
      <c r="H371" s="163"/>
      <c r="I371" s="163"/>
      <c r="J371" s="163"/>
      <c r="K371" s="163"/>
      <c r="L371" s="164"/>
      <c r="M371" s="31"/>
      <c r="N371" s="31"/>
      <c r="O371" s="31"/>
      <c r="P371" s="34"/>
      <c r="Q371" s="34"/>
      <c r="R371" s="34"/>
      <c r="S371" s="34"/>
      <c r="T371" s="34"/>
      <c r="U371" s="34"/>
      <c r="V371" s="34"/>
      <c r="W371" s="34"/>
      <c r="X371" s="34"/>
    </row>
    <row r="372" spans="1:27" s="41" customFormat="1">
      <c r="A372" s="3"/>
      <c r="B372" s="3" t="s">
        <v>269</v>
      </c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4"/>
      <c r="Q372" s="34"/>
      <c r="R372" s="34"/>
      <c r="S372" s="34"/>
      <c r="T372" s="34"/>
      <c r="U372" s="34"/>
      <c r="V372" s="34"/>
      <c r="W372" s="34"/>
      <c r="X372" s="34"/>
    </row>
    <row r="373" spans="1:27" s="41" customFormat="1">
      <c r="A373" s="3"/>
      <c r="B373" s="3" t="s">
        <v>29</v>
      </c>
      <c r="C373" s="3"/>
      <c r="D373" s="3"/>
      <c r="E373" s="3"/>
      <c r="F373" s="3"/>
      <c r="G373" s="3"/>
      <c r="H373" s="3"/>
      <c r="I373" s="3"/>
      <c r="J373" s="3"/>
      <c r="L373" s="3">
        <f>K372</f>
        <v>0</v>
      </c>
      <c r="M373" s="3"/>
      <c r="N373" s="3"/>
      <c r="O373" s="3"/>
      <c r="P373" s="34"/>
      <c r="Q373" s="34"/>
      <c r="R373" s="34"/>
      <c r="S373" s="34"/>
      <c r="T373" s="34"/>
      <c r="U373" s="34"/>
      <c r="V373" s="34"/>
      <c r="W373" s="34"/>
      <c r="X373" s="34"/>
    </row>
    <row r="374" spans="1:27" s="41" customFormat="1">
      <c r="A374" s="3"/>
      <c r="B374" s="3"/>
      <c r="C374" s="3"/>
      <c r="D374" s="3"/>
      <c r="E374" s="3"/>
      <c r="F374" s="3"/>
      <c r="G374" s="3"/>
      <c r="H374" s="3"/>
      <c r="I374" s="3"/>
      <c r="J374" s="3"/>
      <c r="L374" s="3"/>
      <c r="M374" s="3"/>
      <c r="N374" s="3"/>
      <c r="O374" s="3"/>
      <c r="P374" s="34"/>
      <c r="Q374" s="34"/>
      <c r="R374" s="34"/>
      <c r="S374" s="34"/>
      <c r="T374" s="34"/>
      <c r="U374" s="34"/>
      <c r="V374" s="34"/>
      <c r="W374" s="34"/>
      <c r="X374" s="34"/>
    </row>
    <row r="375" spans="1:27" s="41" customFormat="1">
      <c r="A375" s="3"/>
      <c r="B375" s="3" t="s">
        <v>270</v>
      </c>
      <c r="C375" s="3"/>
      <c r="D375" s="3"/>
      <c r="E375" s="3"/>
      <c r="F375" s="3"/>
      <c r="G375" s="3"/>
      <c r="H375" s="3"/>
      <c r="I375" s="3"/>
      <c r="J375" s="3"/>
      <c r="L375" s="3"/>
      <c r="M375" s="3"/>
      <c r="N375" s="3"/>
      <c r="O375" s="3"/>
      <c r="P375" s="34"/>
      <c r="Q375" s="34"/>
      <c r="R375" s="34"/>
      <c r="S375" s="34"/>
      <c r="T375" s="34"/>
      <c r="U375" s="34"/>
      <c r="V375" s="34"/>
      <c r="W375" s="34"/>
      <c r="X375" s="34"/>
    </row>
    <row r="376" spans="1:27" s="41" customFormat="1">
      <c r="A376" s="3"/>
      <c r="B376" s="3" t="s">
        <v>29</v>
      </c>
      <c r="C376" s="3"/>
      <c r="D376" s="3"/>
      <c r="E376" s="3"/>
      <c r="F376" s="3"/>
      <c r="G376" s="3"/>
      <c r="H376" s="3"/>
      <c r="I376" s="3"/>
      <c r="J376" s="3"/>
      <c r="L376" s="3">
        <f>L375</f>
        <v>0</v>
      </c>
      <c r="M376" s="3"/>
      <c r="N376" s="3"/>
      <c r="O376" s="3"/>
      <c r="P376" s="34"/>
      <c r="Q376" s="34"/>
      <c r="R376" s="34"/>
      <c r="S376" s="34"/>
      <c r="T376" s="34"/>
      <c r="U376" s="34"/>
      <c r="V376" s="34"/>
      <c r="W376" s="34"/>
      <c r="X376" s="34"/>
    </row>
    <row r="377" spans="1:27" s="41" customFormat="1">
      <c r="A377" s="3"/>
      <c r="B377" s="3"/>
      <c r="C377" s="3"/>
      <c r="D377" s="3"/>
      <c r="E377" s="3"/>
      <c r="F377" s="3"/>
      <c r="G377" s="3"/>
      <c r="H377" s="3"/>
      <c r="I377" s="3"/>
      <c r="J377" s="3"/>
      <c r="L377" s="3"/>
      <c r="M377" s="3"/>
      <c r="N377" s="3"/>
      <c r="O377" s="3"/>
      <c r="P377" s="34"/>
      <c r="Q377" s="34"/>
      <c r="R377" s="34"/>
      <c r="S377" s="34"/>
      <c r="T377" s="34"/>
      <c r="U377" s="34"/>
      <c r="V377" s="34"/>
      <c r="W377" s="34"/>
      <c r="X377" s="34"/>
    </row>
    <row r="378" spans="1:27" s="41" customFormat="1">
      <c r="A378" s="3"/>
      <c r="B378" s="3" t="s">
        <v>271</v>
      </c>
      <c r="C378" s="3"/>
      <c r="D378" s="3"/>
      <c r="E378" s="3"/>
      <c r="F378" s="3"/>
      <c r="G378" s="3"/>
      <c r="H378" s="3"/>
      <c r="I378" s="3"/>
      <c r="J378" s="3"/>
      <c r="L378" s="3"/>
      <c r="M378" s="3"/>
      <c r="N378" s="3"/>
      <c r="O378" s="3"/>
      <c r="P378" s="34"/>
      <c r="Q378" s="34"/>
      <c r="R378" s="34"/>
      <c r="S378" s="34"/>
      <c r="T378" s="34"/>
      <c r="U378" s="34"/>
      <c r="V378" s="34"/>
      <c r="W378" s="34"/>
      <c r="X378" s="34"/>
    </row>
    <row r="379" spans="1:27" s="41" customFormat="1">
      <c r="A379" s="3"/>
      <c r="B379" s="3" t="s">
        <v>29</v>
      </c>
      <c r="C379" s="3"/>
      <c r="D379" s="3"/>
      <c r="E379" s="3"/>
      <c r="F379" s="3"/>
      <c r="G379" s="3"/>
      <c r="H379" s="3"/>
      <c r="I379" s="3"/>
      <c r="J379" s="3"/>
      <c r="L379" s="3">
        <f>L378</f>
        <v>0</v>
      </c>
      <c r="M379" s="3"/>
      <c r="N379" s="3"/>
      <c r="O379" s="3"/>
      <c r="P379" s="34"/>
      <c r="Q379" s="34"/>
      <c r="R379" s="34"/>
      <c r="S379" s="34"/>
      <c r="T379" s="34"/>
      <c r="U379" s="34"/>
      <c r="V379" s="34"/>
      <c r="W379" s="34"/>
      <c r="X379" s="34"/>
    </row>
    <row r="380" spans="1:27" s="41" customFormat="1">
      <c r="A380" s="3"/>
      <c r="B380" s="3"/>
      <c r="C380" s="3"/>
      <c r="D380" s="3"/>
      <c r="E380" s="3"/>
      <c r="F380" s="3"/>
      <c r="G380" s="3"/>
      <c r="H380" s="3"/>
      <c r="I380" s="3"/>
      <c r="J380" s="3"/>
      <c r="L380" s="3"/>
      <c r="M380" s="3"/>
      <c r="N380" s="3"/>
      <c r="O380" s="3"/>
      <c r="P380" s="34"/>
      <c r="Q380" s="34"/>
      <c r="R380" s="34"/>
      <c r="S380" s="34"/>
      <c r="T380" s="34"/>
      <c r="U380" s="34"/>
      <c r="V380" s="34"/>
      <c r="W380" s="34"/>
      <c r="X380" s="34"/>
    </row>
    <row r="381" spans="1:27" s="41" customFormat="1">
      <c r="A381" s="3"/>
      <c r="B381" s="46" t="s">
        <v>272</v>
      </c>
      <c r="C381" s="41" t="s">
        <v>273</v>
      </c>
      <c r="L381" s="41">
        <v>500</v>
      </c>
      <c r="P381" s="34"/>
      <c r="Q381" s="34"/>
      <c r="R381" s="34"/>
      <c r="S381" s="34"/>
      <c r="T381" s="34"/>
      <c r="U381" s="34"/>
      <c r="V381" s="34"/>
      <c r="W381" s="34"/>
      <c r="X381" s="34"/>
    </row>
    <row r="382" spans="1:27" s="41" customFormat="1">
      <c r="A382" s="3"/>
      <c r="B382" s="41" t="s">
        <v>274</v>
      </c>
      <c r="L382" s="41">
        <v>1000</v>
      </c>
      <c r="P382" s="34"/>
      <c r="Q382" s="34"/>
      <c r="R382" s="34"/>
      <c r="S382" s="34"/>
      <c r="T382" s="34"/>
      <c r="U382" s="34"/>
      <c r="V382" s="34"/>
      <c r="W382" s="34"/>
      <c r="X382" s="34"/>
    </row>
    <row r="383" spans="1:27" s="41" customFormat="1">
      <c r="A383" s="3"/>
      <c r="B383" s="46" t="s">
        <v>29</v>
      </c>
      <c r="L383" s="41">
        <f>L381+L382</f>
        <v>1500</v>
      </c>
      <c r="P383" s="34"/>
      <c r="Q383" s="17"/>
      <c r="R383" s="17"/>
      <c r="S383" s="17"/>
      <c r="T383" s="17"/>
      <c r="U383" s="17"/>
      <c r="V383" s="17"/>
      <c r="W383" s="17"/>
      <c r="X383" s="17"/>
      <c r="Y383" s="2"/>
      <c r="Z383" s="2"/>
      <c r="AA383" s="2"/>
    </row>
    <row r="384" spans="1:27" s="41" customFormat="1">
      <c r="A384" s="3"/>
      <c r="B384" s="46"/>
      <c r="P384" s="34"/>
      <c r="Q384" s="17"/>
      <c r="R384" s="17"/>
      <c r="S384" s="17"/>
      <c r="T384" s="17"/>
      <c r="U384" s="17"/>
      <c r="V384" s="17"/>
      <c r="W384" s="17"/>
      <c r="X384" s="17"/>
      <c r="Y384" s="2"/>
      <c r="Z384" s="2"/>
      <c r="AA384" s="2"/>
    </row>
    <row r="385" spans="1:27" s="41" customFormat="1">
      <c r="A385" s="3"/>
      <c r="B385" s="46" t="s">
        <v>275</v>
      </c>
      <c r="P385" s="34"/>
      <c r="Q385" s="17"/>
      <c r="R385" s="17"/>
      <c r="S385" s="17"/>
      <c r="T385" s="17"/>
      <c r="U385" s="17"/>
      <c r="V385" s="17"/>
      <c r="W385" s="17"/>
      <c r="X385" s="17"/>
      <c r="Y385" s="2"/>
      <c r="Z385" s="2"/>
      <c r="AA385" s="2"/>
    </row>
    <row r="386" spans="1:27" s="41" customFormat="1">
      <c r="A386" s="3"/>
      <c r="B386" s="46" t="s">
        <v>29</v>
      </c>
      <c r="L386" s="41">
        <f>L385</f>
        <v>0</v>
      </c>
      <c r="P386" s="34"/>
      <c r="Q386" s="17"/>
      <c r="R386" s="17"/>
      <c r="S386" s="17"/>
      <c r="T386" s="17"/>
      <c r="U386" s="17"/>
      <c r="V386" s="17"/>
      <c r="W386" s="17"/>
      <c r="X386" s="17"/>
      <c r="Y386" s="2"/>
      <c r="Z386" s="2"/>
      <c r="AA386" s="2"/>
    </row>
    <row r="387" spans="1:27" s="41" customFormat="1">
      <c r="A387" s="3"/>
      <c r="B387" s="46"/>
      <c r="P387" s="34"/>
      <c r="Q387" s="17"/>
      <c r="R387" s="17"/>
      <c r="S387" s="17"/>
      <c r="T387" s="17"/>
      <c r="U387" s="17"/>
      <c r="V387" s="17"/>
      <c r="W387" s="17"/>
      <c r="X387" s="17"/>
      <c r="Y387" s="2"/>
      <c r="Z387" s="2"/>
      <c r="AA387" s="2"/>
    </row>
    <row r="388" spans="1:27" ht="16.5" customHeight="1">
      <c r="A388" s="3"/>
      <c r="B388" s="124" t="s">
        <v>276</v>
      </c>
      <c r="C388" s="41"/>
      <c r="D388" s="41"/>
      <c r="E388" s="41"/>
      <c r="F388" s="41"/>
      <c r="G388" s="41"/>
      <c r="H388" s="41"/>
      <c r="I388" s="41"/>
      <c r="J388" s="41"/>
      <c r="L388" s="125">
        <f>SUM(L373+L376+L379+L383+L386)</f>
        <v>1500</v>
      </c>
      <c r="M388" s="125"/>
      <c r="N388" s="125"/>
      <c r="O388" s="125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7" ht="16.5" customHeight="1">
      <c r="A389" s="3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7" ht="16.5" customHeight="1">
      <c r="A390" s="162" t="s">
        <v>277</v>
      </c>
      <c r="B390" s="163"/>
      <c r="C390" s="163"/>
      <c r="D390" s="163"/>
      <c r="E390" s="163"/>
      <c r="F390" s="163"/>
      <c r="G390" s="163"/>
      <c r="H390" s="163"/>
      <c r="I390" s="163"/>
      <c r="J390" s="163"/>
      <c r="K390" s="163"/>
      <c r="L390" s="164"/>
      <c r="M390" s="31"/>
      <c r="N390" s="31"/>
      <c r="O390" s="31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7" ht="16.5" customHeight="1">
      <c r="A391" s="31"/>
      <c r="B391" s="3" t="s">
        <v>278</v>
      </c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7" ht="16.5" customHeight="1">
      <c r="A392" s="31"/>
      <c r="B392" s="3" t="s">
        <v>256</v>
      </c>
      <c r="C392" s="31"/>
      <c r="D392" s="31"/>
      <c r="E392" s="31"/>
      <c r="F392" s="31"/>
      <c r="G392" s="31"/>
      <c r="H392" s="31"/>
      <c r="I392" s="31"/>
      <c r="J392" s="31"/>
      <c r="L392" s="38">
        <f>K391</f>
        <v>0</v>
      </c>
      <c r="M392" s="38"/>
      <c r="N392" s="38"/>
      <c r="O392" s="38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7" ht="16.5" customHeight="1">
      <c r="A393" s="31"/>
      <c r="B393" s="3"/>
      <c r="C393" s="31"/>
      <c r="D393" s="31"/>
      <c r="E393" s="31"/>
      <c r="F393" s="31"/>
      <c r="G393" s="31"/>
      <c r="H393" s="31"/>
      <c r="I393" s="31"/>
      <c r="J393" s="31"/>
      <c r="L393" s="38"/>
      <c r="M393" s="38"/>
      <c r="N393" s="38"/>
      <c r="O393" s="38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7" ht="16.5" customHeight="1">
      <c r="A394" s="31"/>
      <c r="B394" s="3" t="s">
        <v>279</v>
      </c>
      <c r="C394" s="31"/>
      <c r="D394" s="31"/>
      <c r="E394" s="31"/>
      <c r="F394" s="31"/>
      <c r="G394" s="31"/>
      <c r="H394" s="31"/>
      <c r="I394" s="31"/>
      <c r="J394" s="31"/>
      <c r="L394" s="38"/>
      <c r="M394" s="38"/>
      <c r="N394" s="38"/>
      <c r="O394" s="38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7" ht="16.5" customHeight="1">
      <c r="A395" s="31"/>
      <c r="B395" s="3" t="s">
        <v>29</v>
      </c>
      <c r="C395" s="31"/>
      <c r="D395" s="31"/>
      <c r="E395" s="31"/>
      <c r="F395" s="31"/>
      <c r="G395" s="31"/>
      <c r="H395" s="31"/>
      <c r="I395" s="31"/>
      <c r="J395" s="31"/>
      <c r="L395" s="38">
        <f>L394</f>
        <v>0</v>
      </c>
      <c r="M395" s="38"/>
      <c r="N395" s="38"/>
      <c r="O395" s="38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7" ht="16.5" customHeight="1">
      <c r="A396" s="31"/>
      <c r="B396" s="3"/>
      <c r="C396" s="31"/>
      <c r="D396" s="31"/>
      <c r="E396" s="31"/>
      <c r="F396" s="31"/>
      <c r="G396" s="31"/>
      <c r="H396" s="31"/>
      <c r="I396" s="31"/>
      <c r="J396" s="31"/>
      <c r="L396" s="38"/>
      <c r="M396" s="38"/>
      <c r="N396" s="38"/>
      <c r="O396" s="38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7" ht="16.5" customHeight="1">
      <c r="A397" s="31"/>
      <c r="B397" s="3" t="s">
        <v>280</v>
      </c>
      <c r="C397" s="31"/>
      <c r="D397" s="31"/>
      <c r="E397" s="31"/>
      <c r="F397" s="31"/>
      <c r="G397" s="31"/>
      <c r="H397" s="31"/>
      <c r="I397" s="31"/>
      <c r="J397" s="31"/>
      <c r="L397" s="38"/>
      <c r="M397" s="38"/>
      <c r="N397" s="38"/>
      <c r="O397" s="38"/>
      <c r="P397" s="17"/>
      <c r="Q397" s="34"/>
      <c r="R397" s="34"/>
      <c r="S397" s="34"/>
      <c r="T397" s="34"/>
      <c r="U397" s="34"/>
      <c r="V397" s="34"/>
      <c r="W397" s="34"/>
      <c r="X397" s="34"/>
      <c r="Y397" s="41"/>
      <c r="Z397" s="41"/>
      <c r="AA397" s="41"/>
    </row>
    <row r="398" spans="1:27">
      <c r="A398" s="31"/>
      <c r="B398" s="3" t="s">
        <v>29</v>
      </c>
      <c r="C398" s="31"/>
      <c r="D398" s="31"/>
      <c r="E398" s="31"/>
      <c r="F398" s="31"/>
      <c r="G398" s="31"/>
      <c r="H398" s="31"/>
      <c r="I398" s="31"/>
      <c r="J398" s="31"/>
      <c r="L398" s="38">
        <f>L397</f>
        <v>0</v>
      </c>
      <c r="M398" s="38"/>
      <c r="N398" s="38"/>
      <c r="O398" s="38"/>
      <c r="P398" s="17"/>
      <c r="Q398" s="34"/>
      <c r="R398" s="34"/>
      <c r="S398" s="34"/>
      <c r="T398" s="34"/>
      <c r="U398" s="34"/>
      <c r="V398" s="34"/>
      <c r="W398" s="34"/>
      <c r="X398" s="34"/>
      <c r="Y398" s="41"/>
      <c r="Z398" s="41"/>
      <c r="AA398" s="41"/>
    </row>
    <row r="399" spans="1:27">
      <c r="A399" s="31"/>
      <c r="B399" s="3"/>
      <c r="C399" s="31"/>
      <c r="D399" s="31"/>
      <c r="E399" s="31"/>
      <c r="F399" s="31"/>
      <c r="G399" s="31"/>
      <c r="H399" s="31"/>
      <c r="I399" s="31"/>
      <c r="J399" s="31"/>
      <c r="L399" s="38"/>
      <c r="M399" s="38"/>
      <c r="N399" s="38"/>
      <c r="O399" s="38"/>
      <c r="P399" s="17"/>
      <c r="Q399" s="34"/>
      <c r="R399" s="34"/>
      <c r="S399" s="34"/>
      <c r="T399" s="34"/>
      <c r="U399" s="34"/>
      <c r="V399" s="34"/>
      <c r="W399" s="34"/>
      <c r="X399" s="34"/>
      <c r="Y399" s="41"/>
      <c r="Z399" s="41"/>
      <c r="AA399" s="41"/>
    </row>
    <row r="400" spans="1:27">
      <c r="A400" s="6"/>
      <c r="B400" s="124" t="s">
        <v>281</v>
      </c>
      <c r="L400" s="114">
        <f>SUM(L392+L395+L398)</f>
        <v>0</v>
      </c>
      <c r="M400" s="114"/>
      <c r="N400" s="114"/>
      <c r="O400" s="114"/>
      <c r="P400" s="17"/>
      <c r="Q400" s="34"/>
      <c r="R400" s="34"/>
      <c r="S400" s="34"/>
      <c r="T400" s="34"/>
      <c r="U400" s="34"/>
      <c r="V400" s="34"/>
      <c r="W400" s="34"/>
      <c r="X400" s="34"/>
      <c r="Y400" s="41"/>
      <c r="Z400" s="41"/>
      <c r="AA400" s="41"/>
    </row>
    <row r="401" spans="1:27" ht="16.5" customHeight="1">
      <c r="A401" s="6"/>
      <c r="B401" s="41"/>
      <c r="P401" s="17"/>
      <c r="Q401" s="34"/>
      <c r="R401" s="34"/>
      <c r="S401" s="34"/>
      <c r="T401" s="34"/>
      <c r="U401" s="34"/>
      <c r="V401" s="34"/>
      <c r="W401" s="34"/>
      <c r="X401" s="34"/>
      <c r="Y401" s="41"/>
      <c r="Z401" s="41"/>
      <c r="AA401" s="41"/>
    </row>
    <row r="402" spans="1:27" s="41" customFormat="1" ht="16.5" customHeight="1">
      <c r="A402" s="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34"/>
      <c r="Q402" s="34"/>
      <c r="R402" s="34"/>
      <c r="S402" s="34"/>
      <c r="T402" s="34"/>
      <c r="U402" s="34"/>
      <c r="V402" s="34"/>
      <c r="W402" s="34"/>
      <c r="X402" s="34"/>
    </row>
    <row r="403" spans="1:27" s="41" customFormat="1" ht="16.5" customHeight="1">
      <c r="A403" s="162" t="s">
        <v>282</v>
      </c>
      <c r="B403" s="163"/>
      <c r="C403" s="163"/>
      <c r="D403" s="163"/>
      <c r="E403" s="163"/>
      <c r="F403" s="163"/>
      <c r="G403" s="163"/>
      <c r="H403" s="163"/>
      <c r="I403" s="163"/>
      <c r="J403" s="163"/>
      <c r="K403" s="163"/>
      <c r="L403" s="164"/>
      <c r="M403" s="31"/>
      <c r="N403" s="31"/>
      <c r="O403" s="31"/>
      <c r="P403" s="34"/>
      <c r="Q403" s="34"/>
      <c r="R403" s="34"/>
      <c r="S403" s="34"/>
      <c r="T403" s="34"/>
      <c r="U403" s="34"/>
      <c r="V403" s="34"/>
      <c r="W403" s="34"/>
      <c r="X403" s="34"/>
    </row>
    <row r="404" spans="1:27" s="41" customFormat="1" ht="16.5" customHeight="1">
      <c r="A404" s="3"/>
      <c r="B404" s="3" t="s">
        <v>283</v>
      </c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4"/>
      <c r="Q404" s="34"/>
      <c r="R404" s="34"/>
      <c r="S404" s="34"/>
      <c r="T404" s="34"/>
      <c r="U404" s="34"/>
      <c r="V404" s="34"/>
      <c r="W404" s="34"/>
      <c r="X404" s="34"/>
    </row>
    <row r="405" spans="1:27" s="41" customFormat="1" ht="16.5" customHeight="1">
      <c r="A405" s="3"/>
      <c r="B405" s="32" t="s">
        <v>284</v>
      </c>
      <c r="C405" s="3"/>
      <c r="D405" s="3"/>
      <c r="E405" s="3"/>
      <c r="F405" s="3"/>
      <c r="G405" s="3"/>
      <c r="H405" s="3"/>
      <c r="I405" s="3"/>
      <c r="J405" s="3"/>
      <c r="L405" s="32">
        <v>500</v>
      </c>
      <c r="M405" s="32"/>
      <c r="N405" s="32"/>
      <c r="O405" s="32"/>
      <c r="P405" s="34" t="s">
        <v>285</v>
      </c>
      <c r="Q405" s="34"/>
      <c r="R405" s="34"/>
      <c r="S405" s="34"/>
      <c r="T405" s="34"/>
      <c r="U405" s="34"/>
      <c r="V405" s="34"/>
      <c r="W405" s="34"/>
      <c r="X405" s="34"/>
    </row>
    <row r="406" spans="1:27" s="41" customFormat="1" ht="16.5" customHeight="1">
      <c r="A406" s="3"/>
      <c r="B406" s="3" t="s">
        <v>29</v>
      </c>
      <c r="C406" s="3"/>
      <c r="D406" s="3"/>
      <c r="E406" s="3"/>
      <c r="F406" s="3"/>
      <c r="G406" s="3"/>
      <c r="H406" s="3"/>
      <c r="I406" s="3"/>
      <c r="J406" s="3"/>
      <c r="L406" s="3">
        <f>SUM(L405:L405)</f>
        <v>500</v>
      </c>
      <c r="M406" s="3"/>
      <c r="N406" s="3"/>
      <c r="O406" s="3"/>
      <c r="P406" s="34"/>
      <c r="Q406" s="34"/>
      <c r="R406" s="34"/>
      <c r="S406" s="34"/>
      <c r="T406" s="34"/>
      <c r="U406" s="34"/>
      <c r="V406" s="34"/>
      <c r="W406" s="34"/>
      <c r="X406" s="34"/>
    </row>
    <row r="407" spans="1:27" s="41" customFormat="1" ht="16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L407" s="3"/>
      <c r="M407" s="3"/>
      <c r="N407" s="3"/>
      <c r="O407" s="3"/>
      <c r="P407" s="34"/>
      <c r="Q407" s="17"/>
      <c r="R407" s="17"/>
      <c r="S407" s="17"/>
      <c r="T407" s="17"/>
      <c r="U407" s="17"/>
      <c r="V407" s="17"/>
      <c r="W407" s="17"/>
      <c r="X407" s="17"/>
      <c r="Y407" s="2"/>
      <c r="Z407" s="2"/>
      <c r="AA407" s="2"/>
    </row>
    <row r="408" spans="1:27" s="41" customFormat="1" ht="16.5" customHeight="1">
      <c r="A408" s="3"/>
      <c r="B408" s="3" t="s">
        <v>286</v>
      </c>
      <c r="C408" s="3"/>
      <c r="D408" s="3"/>
      <c r="E408" s="3"/>
      <c r="F408" s="3"/>
      <c r="G408" s="3"/>
      <c r="H408" s="3"/>
      <c r="I408" s="3"/>
      <c r="J408" s="3"/>
      <c r="L408" s="3"/>
      <c r="M408" s="3"/>
      <c r="N408" s="3"/>
      <c r="O408" s="3"/>
      <c r="P408" s="34"/>
      <c r="Q408" s="17"/>
      <c r="R408" s="17"/>
      <c r="S408" s="17"/>
      <c r="T408" s="17"/>
      <c r="U408" s="17"/>
      <c r="V408" s="17"/>
      <c r="W408" s="17"/>
      <c r="X408" s="17"/>
      <c r="Y408" s="2"/>
      <c r="Z408" s="2"/>
      <c r="AA408" s="2"/>
    </row>
    <row r="409" spans="1:27" s="41" customFormat="1" ht="16.5" customHeight="1">
      <c r="A409" s="3"/>
      <c r="B409" s="3" t="s">
        <v>25</v>
      </c>
      <c r="C409" s="3"/>
      <c r="D409" s="3"/>
      <c r="E409" s="3"/>
      <c r="F409" s="3"/>
      <c r="G409" s="3"/>
      <c r="H409" s="3"/>
      <c r="I409" s="3"/>
      <c r="J409" s="3"/>
      <c r="L409" s="3">
        <f>SUM(L408:L408)</f>
        <v>0</v>
      </c>
      <c r="M409" s="3"/>
      <c r="N409" s="3"/>
      <c r="O409" s="3"/>
      <c r="P409" s="34"/>
      <c r="Q409" s="17"/>
      <c r="R409" s="17"/>
      <c r="S409" s="17"/>
      <c r="T409" s="17"/>
      <c r="U409" s="17"/>
      <c r="V409" s="17"/>
      <c r="W409" s="17"/>
      <c r="X409" s="17"/>
      <c r="Y409" s="2"/>
      <c r="Z409" s="2"/>
      <c r="AA409" s="2"/>
    </row>
    <row r="410" spans="1:27" s="41" customFormat="1">
      <c r="A410" s="3"/>
      <c r="B410" s="3"/>
      <c r="C410" s="3"/>
      <c r="D410" s="3"/>
      <c r="E410" s="3"/>
      <c r="F410" s="3"/>
      <c r="G410" s="3"/>
      <c r="H410" s="3"/>
      <c r="I410" s="3"/>
      <c r="J410" s="3"/>
      <c r="L410" s="3"/>
      <c r="M410" s="3"/>
      <c r="N410" s="3"/>
      <c r="O410" s="3"/>
      <c r="P410" s="34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s="41" customFormat="1">
      <c r="A411" s="8"/>
      <c r="B411" s="119" t="s">
        <v>287</v>
      </c>
      <c r="C411" s="15"/>
      <c r="D411" s="15"/>
      <c r="E411" s="15"/>
      <c r="F411" s="15"/>
      <c r="G411" s="15"/>
      <c r="H411" s="15"/>
      <c r="I411" s="15"/>
      <c r="J411" s="15"/>
      <c r="L411" s="126">
        <f>SUM(L406+L409)</f>
        <v>500</v>
      </c>
      <c r="M411" s="126"/>
      <c r="N411" s="126"/>
      <c r="O411" s="126"/>
      <c r="P411" s="34"/>
      <c r="Q411" s="17"/>
      <c r="R411" s="17"/>
      <c r="S411" s="17"/>
      <c r="T411" s="17"/>
      <c r="U411" s="17"/>
      <c r="V411" s="17"/>
      <c r="W411" s="17"/>
      <c r="X411" s="17"/>
      <c r="Y411" s="2"/>
      <c r="Z411" s="2"/>
      <c r="AA411" s="2"/>
    </row>
    <row r="412" spans="1:27">
      <c r="A412" s="27"/>
      <c r="B412" s="27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17"/>
    </row>
    <row r="413" spans="1:27">
      <c r="A413" s="27"/>
      <c r="B413" s="27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17"/>
    </row>
    <row r="414" spans="1:27">
      <c r="A414" s="37" t="s">
        <v>288</v>
      </c>
      <c r="B414" s="49"/>
      <c r="C414" s="50"/>
      <c r="D414" s="50"/>
      <c r="E414" s="50"/>
      <c r="F414" s="50"/>
      <c r="G414" s="50"/>
      <c r="H414" s="50"/>
      <c r="I414" s="50"/>
      <c r="J414" s="50"/>
      <c r="K414" s="50"/>
      <c r="L414" s="127">
        <f>SUM(L72+L95+L156+L189++L209+L252+L289+L299+L327+L350+L368+L388+L400+L411)</f>
        <v>331735.29333333333</v>
      </c>
      <c r="M414" s="117"/>
      <c r="N414" s="117"/>
      <c r="O414" s="117"/>
      <c r="P414" s="17">
        <v>328165.95999999996</v>
      </c>
    </row>
    <row r="415" spans="1:27">
      <c r="A415" s="19" t="s">
        <v>289</v>
      </c>
      <c r="B415" s="19"/>
      <c r="C415" s="17"/>
      <c r="D415" s="17"/>
      <c r="E415" s="17"/>
      <c r="F415" s="17"/>
      <c r="G415" s="17"/>
      <c r="H415" s="17"/>
      <c r="I415" s="17"/>
      <c r="J415" s="17"/>
      <c r="K415" s="17"/>
      <c r="L415" s="17">
        <v>340448</v>
      </c>
      <c r="M415" s="17"/>
      <c r="N415" s="17"/>
      <c r="O415" s="17"/>
      <c r="P415" s="2">
        <v>340448</v>
      </c>
    </row>
    <row r="416" spans="1:27">
      <c r="A416" s="33"/>
      <c r="B416" s="19"/>
      <c r="C416" s="17"/>
      <c r="D416" s="17"/>
      <c r="E416" s="17"/>
      <c r="F416" s="17"/>
      <c r="G416" s="17"/>
      <c r="H416" s="17"/>
      <c r="I416" s="17"/>
      <c r="J416" s="17"/>
      <c r="K416" s="17"/>
      <c r="L416" s="17">
        <f>SUM(L415-L414)</f>
        <v>8712.7066666666651</v>
      </c>
      <c r="M416" s="17"/>
      <c r="N416" s="17"/>
      <c r="O416" s="17"/>
      <c r="P416" s="17">
        <v>12282.040000000037</v>
      </c>
    </row>
    <row r="417" spans="1:15">
      <c r="A417" s="9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</row>
  </sheetData>
  <mergeCells count="18">
    <mergeCell ref="A390:L390"/>
    <mergeCell ref="A403:L403"/>
    <mergeCell ref="A291:L291"/>
    <mergeCell ref="A301:L301"/>
    <mergeCell ref="A329:L329"/>
    <mergeCell ref="A352:L352"/>
    <mergeCell ref="A371:L371"/>
    <mergeCell ref="A28:L28"/>
    <mergeCell ref="A75:L75"/>
    <mergeCell ref="A191:L191"/>
    <mergeCell ref="A254:L254"/>
    <mergeCell ref="A97:L97"/>
    <mergeCell ref="A212:L212"/>
    <mergeCell ref="A158:L158"/>
    <mergeCell ref="C160:G160"/>
    <mergeCell ref="H160:K160"/>
    <mergeCell ref="C132:G132"/>
    <mergeCell ref="H132:K132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4A553F9-719F-4A81-92BC-70DF49190C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859562-A8E1-4FC5-9EC8-3A1F02CE1790}"/>
</file>

<file path=customXml/itemProps3.xml><?xml version="1.0" encoding="utf-8"?>
<ds:datastoreItem xmlns:ds="http://schemas.openxmlformats.org/officeDocument/2006/customXml" ds:itemID="{B9291034-262F-490B-B0C1-23E5BB6F1B4A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80129174-c05c-43cc-8e32-21fcbdfe51bb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Alvisl</dc:creator>
  <cp:keywords/>
  <dc:description/>
  <cp:lastModifiedBy>Alvisl</cp:lastModifiedBy>
  <cp:revision/>
  <cp:lastPrinted>2016-11-29T19:30:52Z</cp:lastPrinted>
  <dcterms:created xsi:type="dcterms:W3CDTF">2016-06-20T14:10:47Z</dcterms:created>
  <dcterms:modified xsi:type="dcterms:W3CDTF">2017-05-09T16:57:48Z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