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Z:\Culture Company\Projects\Slung Low\A_Budget\Budget notes\"/>
    </mc:Choice>
  </mc:AlternateContent>
  <bookViews>
    <workbookView xWindow="0" yWindow="0" windowWidth="28800" windowHeight="12210" tabRatio="500"/>
  </bookViews>
  <sheets>
    <sheet name="Budget Overview" sheetId="1" r:id="rId1"/>
    <sheet name="Production Budget Part 1" sheetId="2" r:id="rId2"/>
    <sheet name="Production Budget Part 2" sheetId="3" r:id="rId3"/>
  </sheets>
  <calcPr calcId="171027" concurrentCalc="0"/>
  <extLst>
    <ext xmlns:mx="http://schemas.microsoft.com/office/mac/excel/2008/main" uri="{7523E5D3-25F3-A5E0-1632-64F254C22452}">
      <mx:ArchID Flags="2"/>
    </ext>
  </extLst>
</workbook>
</file>

<file path=xl/calcChain.xml><?xml version="1.0" encoding="utf-8"?>
<calcChain xmlns="http://schemas.openxmlformats.org/spreadsheetml/2006/main">
  <c r="B4" i="2" l="1"/>
  <c r="B9" i="2"/>
  <c r="B11" i="2"/>
  <c r="B12" i="2"/>
  <c r="B15" i="2"/>
  <c r="B29" i="2"/>
  <c r="B8" i="3"/>
  <c r="B11" i="3"/>
  <c r="B14" i="3"/>
  <c r="B29" i="3"/>
  <c r="B30" i="2"/>
  <c r="G50" i="1"/>
  <c r="G49" i="1"/>
  <c r="G42" i="1"/>
  <c r="G41" i="1"/>
  <c r="G48" i="1"/>
  <c r="G40" i="1"/>
  <c r="G58" i="1"/>
  <c r="E40" i="1"/>
  <c r="E48" i="1"/>
  <c r="E58" i="1"/>
  <c r="C18" i="1"/>
  <c r="C37" i="1"/>
  <c r="B40" i="1"/>
  <c r="C45" i="1"/>
  <c r="B48" i="1"/>
  <c r="C53" i="1"/>
  <c r="C58" i="1"/>
  <c r="B58" i="1"/>
  <c r="B30" i="3"/>
</calcChain>
</file>

<file path=xl/sharedStrings.xml><?xml version="1.0" encoding="utf-8"?>
<sst xmlns="http://schemas.openxmlformats.org/spreadsheetml/2006/main" count="198" uniqueCount="137">
  <si>
    <t>Creative Team (The Flood Part I &amp; II)</t>
  </si>
  <si>
    <t>Director</t>
  </si>
  <si>
    <t>Writer</t>
  </si>
  <si>
    <t>Part I &amp; II</t>
  </si>
  <si>
    <t>Producer</t>
  </si>
  <si>
    <t>SL</t>
  </si>
  <si>
    <t>Exec Producer</t>
  </si>
  <si>
    <t>Designer</t>
  </si>
  <si>
    <t>Production Manager</t>
  </si>
  <si>
    <t>Associate Director (Participation)</t>
  </si>
  <si>
    <t>16 weeks @£500</t>
  </si>
  <si>
    <t>Associate Director (Movement)</t>
  </si>
  <si>
    <t>Composer</t>
  </si>
  <si>
    <t>Sound Artist</t>
  </si>
  <si>
    <t>Lighting Designer/Chief LX</t>
  </si>
  <si>
    <t>Digital Creator</t>
  </si>
  <si>
    <t>Production Administrator</t>
  </si>
  <si>
    <t>General costs</t>
  </si>
  <si>
    <t>Base (workshop, rehearsal space)</t>
  </si>
  <si>
    <t>Accommodation</t>
  </si>
  <si>
    <t xml:space="preserve">Travel </t>
  </si>
  <si>
    <t>Company Care (rather than per diems)</t>
  </si>
  <si>
    <t>Press Relations</t>
  </si>
  <si>
    <t>Insurance</t>
  </si>
  <si>
    <t>Supplement to SL policy</t>
  </si>
  <si>
    <t>Licensing</t>
  </si>
  <si>
    <t>Hull CC</t>
  </si>
  <si>
    <t>Box Office</t>
  </si>
  <si>
    <t>SL run</t>
  </si>
  <si>
    <t>Security</t>
  </si>
  <si>
    <t>Audience Sound Equipmwnt</t>
  </si>
  <si>
    <t>Marketing Print and Community</t>
  </si>
  <si>
    <t>Marketing Web and Digital</t>
  </si>
  <si>
    <t>Design</t>
  </si>
  <si>
    <t>Front of House</t>
  </si>
  <si>
    <t>Productions vans</t>
  </si>
  <si>
    <t>The Flood Part I</t>
  </si>
  <si>
    <t>Actors x 7</t>
  </si>
  <si>
    <t>Stage Management x 2</t>
  </si>
  <si>
    <t>Technical staff x 2</t>
  </si>
  <si>
    <t xml:space="preserve">Production buget </t>
  </si>
  <si>
    <t>The Flood Part II</t>
  </si>
  <si>
    <t>Stage Management x 4</t>
  </si>
  <si>
    <t>Technical staff x 4</t>
  </si>
  <si>
    <t>Contingency</t>
  </si>
  <si>
    <t>Total</t>
  </si>
  <si>
    <t>The Flood, Hull 2017 Draft Budget Feb 16</t>
  </si>
  <si>
    <t>8 months, Feb - Sept</t>
  </si>
  <si>
    <t xml:space="preserve">Original </t>
  </si>
  <si>
    <t>30 weeks @ £500</t>
  </si>
  <si>
    <t>7 weeks @ £500</t>
  </si>
  <si>
    <t>KF updated</t>
  </si>
  <si>
    <t>You should keep the budget for this for now, but we may ask that it is organised / booked through us as we are trying to manage the accommodation requirements cross the year.  We have just got some quotes in for shared houses, although they don't work out much cheaper than the cheapest hotel rooms - e.g. £250 pppw.  We're trying to do better deals on this, but I wonder if this is a bit under budgeted at the moment given your other spreadsheet.</t>
  </si>
  <si>
    <t>I've taken this out to keep within our central budget</t>
  </si>
  <si>
    <t xml:space="preserve">What's this against?  Show sites? Production sites?  Seems low, but not sure what it's set against.  </t>
  </si>
  <si>
    <t>I've taken this out to keep within our central budget - assuming it meant marketing design</t>
  </si>
  <si>
    <t>Is this for people?  Our volunteering programme will be able to provide volunteer bodies across a range of roles.  They will be available to projects, trained, uniformed and with packed lunches(!).  Projects need to ensure duty of care matches that of rest of cast/ crew and that there is a designated "volunteer coordinator" onsite (which can be someone who also has another role as long as they can cover both).</t>
  </si>
  <si>
    <t xml:space="preserve">This - and the corresponding line for part 2 - is the area I'd like to see more breakdown around.  I know that you don't have the detail on the plans so it can't be based on definites, but it can be based on past examples so give an "in principle" breakdown.  I want to make sure that we're clear on the budget lines that fall within this so that there are not assumptions that are going unsaid.  It would be good to see a specific allowance against the digital elements (as discussed with David) and also "event production" against "artistic /show production".  I really want to be clear at this stage that we are not holding any central resource for event delivery.  We can deal with box office and producing costs in house, but we don't have a huge production/technical management capacity in house and if we need to put in event infrastructure - barriers, generators, road closures, security etc. it needs to be budgeted within the project budget.  So I think we need to look at a breakdown together and highlight whether this is looking realistic at this stage. </t>
  </si>
  <si>
    <t>See above notes.</t>
  </si>
  <si>
    <t>KF notes</t>
  </si>
  <si>
    <t>JR updated</t>
  </si>
  <si>
    <t>JR notes</t>
  </si>
  <si>
    <t>We had originally planned for the Airstream tour costs (diesel, marketing materials etc) to come out of this budget. Will this be covered in your central budget?</t>
  </si>
  <si>
    <t>Digital Content Production Budget</t>
  </si>
  <si>
    <t>2017 Allocation</t>
  </si>
  <si>
    <t xml:space="preserve"> + box office net income</t>
  </si>
  <si>
    <t>Development and R&amp;D</t>
  </si>
  <si>
    <t xml:space="preserve">absorbed into 2015/16 budget </t>
  </si>
  <si>
    <t>2017 Producer/Assistant Producer</t>
  </si>
  <si>
    <t>core team</t>
  </si>
  <si>
    <t>Producing team costs</t>
  </si>
  <si>
    <t>to come out of £30k</t>
  </si>
  <si>
    <t>Marketing, PR, photography, video</t>
  </si>
  <si>
    <t>Education and Community Engagement</t>
  </si>
  <si>
    <t>Inherent in project budget above</t>
  </si>
  <si>
    <t>Access allowance</t>
  </si>
  <si>
    <t>to come out of £30k?</t>
  </si>
  <si>
    <t>Volunteering on-costs</t>
  </si>
  <si>
    <t xml:space="preserve">in budget above </t>
  </si>
  <si>
    <t xml:space="preserve">Monitoring and evaluation </t>
  </si>
  <si>
    <t>Slung Low to find and confirm Sept 2016</t>
  </si>
  <si>
    <t>This would cover the cost of security for the production sites during the performances</t>
  </si>
  <si>
    <t>reduced to 6 weeks</t>
  </si>
  <si>
    <t xml:space="preserve">I've reduced the production budget figures due to the rise in accommodation costs and addition of the digital cotent production budget line. It would be difficult at this stage to break down the production budget figures as they tend to be very specific to the play, design, site location etc. However we can be clear about what this budget would cover and we would expect this to include all set, costume, props, technical equipment (hires/purchases), production consumables, additional technical staffing as required, power, site-related costs such as road closures, get-in/out costs. </t>
  </si>
  <si>
    <t>Same breakdown as production budget part 1 but also to include refreshments for volunteer participants</t>
  </si>
  <si>
    <t>Accommodation is a concern for us having worked in the city previously.Based on the weekly rate that you've suggest it would come to approx. £92k but doing a quick bit of research we could probably accommodate everyone for £40k if we look to book the key shared houses in the next few weeks. We're happy to hold the budget  and can start to make enquiries early to secure it as soon as possible.</t>
  </si>
  <si>
    <t>New budget line added</t>
  </si>
  <si>
    <t>We anticipate this would be to cover costs such as fire aiders/st John's ambulance, additional staffing/resources as necessary but its great that we'll be able to work with the voluteers</t>
  </si>
  <si>
    <t>Production Area</t>
  </si>
  <si>
    <t>Budget</t>
  </si>
  <si>
    <t xml:space="preserve">Forecast </t>
  </si>
  <si>
    <t xml:space="preserve">Actual </t>
  </si>
  <si>
    <t>Costume</t>
  </si>
  <si>
    <t>Wardrobe Maintainence</t>
  </si>
  <si>
    <t>Notes</t>
  </si>
  <si>
    <t>Based on 7 costumes</t>
  </si>
  <si>
    <t xml:space="preserve">Set and Staging </t>
  </si>
  <si>
    <t>Effects</t>
  </si>
  <si>
    <t>Rehearsal space/base</t>
  </si>
  <si>
    <t>Crew costumes</t>
  </si>
  <si>
    <t>Based on 12</t>
  </si>
  <si>
    <t>Based on costumes being wet and cleaned every perf including rehearsals</t>
  </si>
  <si>
    <t>Water/Pyro? Rough estimate per show plus 3 rehearsals</t>
  </si>
  <si>
    <t>Sound</t>
  </si>
  <si>
    <t>Lighting</t>
  </si>
  <si>
    <t>Consumables</t>
  </si>
  <si>
    <t>Batteries Radio Mics</t>
  </si>
  <si>
    <t>Batteries Receivers cast</t>
  </si>
  <si>
    <t>Batteries receviers audience</t>
  </si>
  <si>
    <t>Anti-Bac Wipes</t>
  </si>
  <si>
    <t>Coat Rails for headphones</t>
  </si>
  <si>
    <t>Gazebos-FOH area</t>
  </si>
  <si>
    <t>This is a rough estimate based on one location on water from past work</t>
  </si>
  <si>
    <t>Props</t>
  </si>
  <si>
    <t>Based on 2 full changes for 600 people</t>
  </si>
  <si>
    <t>Ideally would source in kind</t>
  </si>
  <si>
    <t>Structure to be determined could move indoors depending on location</t>
  </si>
  <si>
    <t>Based on 6 weeks</t>
  </si>
  <si>
    <t>Other consumables</t>
  </si>
  <si>
    <t>Based on £200 per night</t>
  </si>
  <si>
    <t xml:space="preserve">To include generator hire for 2 weeks and any site lighting </t>
  </si>
  <si>
    <t>Event staffing</t>
  </si>
  <si>
    <t>Security, First Aid, Volunteer costs ie costume, refeshments</t>
  </si>
  <si>
    <t>Event On Costs</t>
  </si>
  <si>
    <t>Radio Mic hires/purchases/building on position for transmitters</t>
  </si>
  <si>
    <t>Costume Cleaning</t>
  </si>
  <si>
    <t xml:space="preserve">Possible in kind for 6 weeks in total,  running costs. </t>
  </si>
  <si>
    <t xml:space="preserve">Barriers/fencing, road closures, site cleansing, fire &amp; safety equipment </t>
  </si>
  <si>
    <t>This is a rough estimate based on multiple locations</t>
  </si>
  <si>
    <t>Based on 107 costumes to include community cast</t>
  </si>
  <si>
    <t>Based on 30</t>
  </si>
  <si>
    <t>Wardrobe Maintainence/Cleaning</t>
  </si>
  <si>
    <t>Based on 2 full changes for 800 people</t>
  </si>
  <si>
    <t>Based on 6 weeks one change a week for 100 plus</t>
  </si>
  <si>
    <t xml:space="preserve">Contigency </t>
  </si>
  <si>
    <t>Volunteer care</t>
  </si>
  <si>
    <t>Radio Mic hires/purchases/-Mics will be shared between cast members and reused from Part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</si>
</sst>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44" formatCode="_-&quot;£&quot;* #,##0.00_-;\-&quot;£&quot;* #,##0.00_-;_-&quot;£&quot;* &quot;-&quot;??_-;_-@_-"/>
  </numFmts>
  <fonts count="17" x14ac:knownFonts="1">
    <font>
      <sz val="12"/>
      <color theme="1"/>
      <name val="Calibri"/>
      <family val="2"/>
      <scheme val="minor"/>
    </font>
    <font>
      <b/>
      <sz val="11"/>
      <color theme="1"/>
      <name val="Calibri"/>
      <family val="2"/>
      <scheme val="minor"/>
    </font>
    <font>
      <sz val="12"/>
      <color rgb="FFFF0000"/>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0"/>
      <color theme="1"/>
      <name val="Calibri"/>
      <scheme val="minor"/>
    </font>
    <font>
      <sz val="10"/>
      <color rgb="FFFF0000"/>
      <name val="Calibri"/>
      <scheme val="minor"/>
    </font>
    <font>
      <b/>
      <sz val="10"/>
      <color rgb="FFFF0000"/>
      <name val="Calibri"/>
      <scheme val="minor"/>
    </font>
    <font>
      <sz val="10"/>
      <color rgb="FF008000"/>
      <name val="Calibri"/>
      <scheme val="minor"/>
    </font>
    <font>
      <b/>
      <sz val="10"/>
      <color rgb="FF008000"/>
      <name val="Calibri"/>
      <scheme val="minor"/>
    </font>
    <font>
      <sz val="10"/>
      <color theme="1"/>
      <name val="Calibri"/>
    </font>
    <font>
      <b/>
      <sz val="10"/>
      <color theme="1"/>
      <name val="Calibri"/>
      <scheme val="minor"/>
    </font>
    <font>
      <sz val="12"/>
      <name val="Calibri"/>
      <scheme val="minor"/>
    </font>
    <font>
      <sz val="12"/>
      <color rgb="FF008000"/>
      <name val="Calibri"/>
      <scheme val="minor"/>
    </font>
    <font>
      <b/>
      <sz val="12"/>
      <color rgb="FFFF0000"/>
      <name val="Calibri"/>
      <family val="2"/>
      <scheme val="minor"/>
    </font>
    <font>
      <b/>
      <sz val="12"/>
      <color theme="0"/>
      <name val="Calibri"/>
      <family val="2"/>
      <scheme val="minor"/>
    </font>
  </fonts>
  <fills count="3">
    <fill>
      <patternFill patternType="none"/>
    </fill>
    <fill>
      <patternFill patternType="gray125"/>
    </fill>
    <fill>
      <patternFill patternType="solid">
        <fgColor theme="1"/>
        <bgColor indexed="64"/>
      </patternFill>
    </fill>
  </fills>
  <borders count="1">
    <border>
      <left/>
      <right/>
      <top/>
      <bottom/>
      <diagonal/>
    </border>
  </borders>
  <cellStyleXfs count="3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8">
    <xf numFmtId="0" fontId="0" fillId="0" borderId="0" xfId="0"/>
    <xf numFmtId="0" fontId="1" fillId="0" borderId="0" xfId="0" applyFont="1"/>
    <xf numFmtId="44" fontId="0" fillId="0" borderId="0" xfId="0" applyNumberFormat="1"/>
    <xf numFmtId="44" fontId="1" fillId="0" borderId="0" xfId="0" applyNumberFormat="1" applyFont="1"/>
    <xf numFmtId="44" fontId="3" fillId="0" borderId="0" xfId="0" applyNumberFormat="1" applyFont="1" applyAlignment="1">
      <alignment horizontal="center"/>
    </xf>
    <xf numFmtId="44" fontId="2" fillId="0" borderId="0" xfId="0" applyNumberFormat="1" applyFont="1"/>
    <xf numFmtId="0" fontId="6" fillId="0" borderId="0" xfId="0" applyFont="1"/>
    <xf numFmtId="0" fontId="7" fillId="0" borderId="0" xfId="0" applyFont="1" applyAlignment="1">
      <alignment vertical="top" wrapText="1"/>
    </xf>
    <xf numFmtId="0" fontId="3" fillId="0" borderId="0" xfId="0" applyFont="1" applyAlignment="1">
      <alignment horizontal="center"/>
    </xf>
    <xf numFmtId="44" fontId="0" fillId="0" borderId="0" xfId="0" applyNumberFormat="1" applyFill="1"/>
    <xf numFmtId="0" fontId="8" fillId="0" borderId="0" xfId="0" applyFont="1"/>
    <xf numFmtId="0" fontId="9" fillId="0" borderId="0" xfId="0" applyFont="1" applyAlignment="1">
      <alignment wrapText="1"/>
    </xf>
    <xf numFmtId="0" fontId="10" fillId="0" borderId="0" xfId="0" applyFont="1" applyAlignment="1">
      <alignment wrapText="1"/>
    </xf>
    <xf numFmtId="44" fontId="2" fillId="0" borderId="0" xfId="0" applyNumberFormat="1" applyFont="1" applyFill="1"/>
    <xf numFmtId="0" fontId="11" fillId="0" borderId="0" xfId="0" applyFont="1"/>
    <xf numFmtId="44" fontId="11" fillId="0" borderId="0" xfId="0" applyNumberFormat="1" applyFont="1"/>
    <xf numFmtId="44" fontId="6" fillId="0" borderId="0" xfId="0" applyNumberFormat="1" applyFont="1"/>
    <xf numFmtId="44" fontId="12" fillId="0" borderId="0" xfId="0" applyNumberFormat="1" applyFont="1"/>
    <xf numFmtId="44" fontId="14" fillId="0" borderId="0" xfId="0" applyNumberFormat="1" applyFont="1"/>
    <xf numFmtId="0" fontId="15" fillId="0" borderId="0" xfId="0" applyFont="1" applyAlignment="1">
      <alignment vertical="top"/>
    </xf>
    <xf numFmtId="44" fontId="15" fillId="0" borderId="0" xfId="0" applyNumberFormat="1" applyFont="1" applyAlignment="1">
      <alignment vertical="top"/>
    </xf>
    <xf numFmtId="44" fontId="2" fillId="0" borderId="0" xfId="0" applyNumberFormat="1" applyFont="1" applyAlignment="1">
      <alignment vertical="top"/>
    </xf>
    <xf numFmtId="0" fontId="2" fillId="0" borderId="0" xfId="0" applyFont="1" applyAlignment="1">
      <alignment vertical="top"/>
    </xf>
    <xf numFmtId="44" fontId="13" fillId="0" borderId="0" xfId="0" applyNumberFormat="1" applyFont="1"/>
    <xf numFmtId="0" fontId="3" fillId="0" borderId="0" xfId="0" applyFont="1"/>
    <xf numFmtId="0" fontId="16" fillId="2" borderId="0" xfId="0" applyFont="1" applyFill="1"/>
    <xf numFmtId="6" fontId="0" fillId="0" borderId="0" xfId="0" applyNumberFormat="1"/>
    <xf numFmtId="6" fontId="3" fillId="0" borderId="0" xfId="0" applyNumberFormat="1" applyFont="1"/>
  </cellXfs>
  <cellStyles count="3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tabSelected="1" topLeftCell="B51" workbookViewId="0">
      <selection activeCell="G51" sqref="G51"/>
    </sheetView>
  </sheetViews>
  <sheetFormatPr defaultColWidth="8.875" defaultRowHeight="15.75" x14ac:dyDescent="0.25"/>
  <cols>
    <col min="1" max="1" width="33.5" bestFit="1" customWidth="1"/>
    <col min="2" max="2" width="12.5" style="2" bestFit="1" customWidth="1"/>
    <col min="3" max="3" width="10.875" style="16" bestFit="1" customWidth="1"/>
    <col min="4" max="4" width="17.625" style="14" bestFit="1" customWidth="1"/>
    <col min="5" max="5" width="33.375" bestFit="1" customWidth="1"/>
    <col min="6" max="6" width="35.625" style="6" bestFit="1" customWidth="1"/>
    <col min="7" max="7" width="14" customWidth="1"/>
    <col min="8" max="8" width="49.125" style="11" customWidth="1"/>
    <col min="9" max="9" width="11.5" bestFit="1" customWidth="1"/>
  </cols>
  <sheetData>
    <row r="1" spans="1:8" x14ac:dyDescent="0.25">
      <c r="A1" s="1" t="s">
        <v>46</v>
      </c>
    </row>
    <row r="3" spans="1:8" x14ac:dyDescent="0.25">
      <c r="A3" s="1" t="s">
        <v>0</v>
      </c>
      <c r="B3" s="4" t="s">
        <v>48</v>
      </c>
      <c r="E3" s="8" t="s">
        <v>51</v>
      </c>
      <c r="F3" s="10" t="s">
        <v>59</v>
      </c>
      <c r="G3" s="8" t="s">
        <v>60</v>
      </c>
      <c r="H3" s="12" t="s">
        <v>61</v>
      </c>
    </row>
    <row r="4" spans="1:8" x14ac:dyDescent="0.25">
      <c r="A4" t="s">
        <v>1</v>
      </c>
      <c r="B4" s="2">
        <v>15000</v>
      </c>
      <c r="D4" s="14" t="s">
        <v>49</v>
      </c>
      <c r="E4" s="2">
        <v>15000</v>
      </c>
      <c r="G4" s="2">
        <v>15000</v>
      </c>
    </row>
    <row r="5" spans="1:8" x14ac:dyDescent="0.25">
      <c r="A5" t="s">
        <v>2</v>
      </c>
      <c r="B5" s="2">
        <v>20000</v>
      </c>
      <c r="D5" s="14" t="s">
        <v>3</v>
      </c>
      <c r="E5" s="2">
        <v>20000</v>
      </c>
      <c r="G5" s="2">
        <v>20000</v>
      </c>
    </row>
    <row r="6" spans="1:8" x14ac:dyDescent="0.25">
      <c r="A6" t="s">
        <v>4</v>
      </c>
      <c r="B6" s="2">
        <v>0</v>
      </c>
      <c r="D6" s="14" t="s">
        <v>5</v>
      </c>
      <c r="E6" s="2">
        <v>0</v>
      </c>
      <c r="G6" s="2">
        <v>0</v>
      </c>
    </row>
    <row r="7" spans="1:8" x14ac:dyDescent="0.25">
      <c r="A7" t="s">
        <v>6</v>
      </c>
      <c r="B7" s="2">
        <v>0</v>
      </c>
      <c r="D7" s="14" t="s">
        <v>5</v>
      </c>
      <c r="E7" s="2">
        <v>0</v>
      </c>
      <c r="G7" s="2">
        <v>0</v>
      </c>
    </row>
    <row r="8" spans="1:8" x14ac:dyDescent="0.25">
      <c r="A8" t="s">
        <v>7</v>
      </c>
      <c r="B8" s="2">
        <v>11000</v>
      </c>
      <c r="D8" s="14" t="s">
        <v>3</v>
      </c>
      <c r="E8" s="2">
        <v>11000</v>
      </c>
      <c r="G8" s="2">
        <v>11000</v>
      </c>
    </row>
    <row r="9" spans="1:8" x14ac:dyDescent="0.25">
      <c r="A9" t="s">
        <v>8</v>
      </c>
      <c r="B9" s="2">
        <v>10000</v>
      </c>
      <c r="D9" s="14" t="s">
        <v>3</v>
      </c>
      <c r="E9" s="2">
        <v>10000</v>
      </c>
      <c r="G9" s="2">
        <v>10000</v>
      </c>
    </row>
    <row r="10" spans="1:8" x14ac:dyDescent="0.25">
      <c r="A10" t="s">
        <v>9</v>
      </c>
      <c r="B10" s="2">
        <v>8000</v>
      </c>
      <c r="D10" s="14" t="s">
        <v>10</v>
      </c>
      <c r="E10" s="2">
        <v>8000</v>
      </c>
      <c r="G10" s="2">
        <v>8000</v>
      </c>
    </row>
    <row r="11" spans="1:8" x14ac:dyDescent="0.25">
      <c r="A11" t="s">
        <v>11</v>
      </c>
      <c r="B11" s="2">
        <v>8000</v>
      </c>
      <c r="D11" s="14" t="s">
        <v>10</v>
      </c>
      <c r="E11" s="2">
        <v>8000</v>
      </c>
      <c r="G11" s="2">
        <v>8000</v>
      </c>
    </row>
    <row r="12" spans="1:8" x14ac:dyDescent="0.25">
      <c r="A12" t="s">
        <v>12</v>
      </c>
      <c r="B12" s="2">
        <v>9000</v>
      </c>
      <c r="D12" s="14" t="s">
        <v>3</v>
      </c>
      <c r="E12" s="2">
        <v>9000</v>
      </c>
      <c r="G12" s="2">
        <v>9000</v>
      </c>
    </row>
    <row r="13" spans="1:8" x14ac:dyDescent="0.25">
      <c r="A13" t="s">
        <v>13</v>
      </c>
      <c r="B13" s="2">
        <v>8000</v>
      </c>
      <c r="D13" s="14" t="s">
        <v>3</v>
      </c>
      <c r="E13" s="2">
        <v>8000</v>
      </c>
      <c r="G13" s="2">
        <v>8000</v>
      </c>
    </row>
    <row r="14" spans="1:8" x14ac:dyDescent="0.25">
      <c r="A14" t="s">
        <v>14</v>
      </c>
      <c r="B14" s="2">
        <v>8000</v>
      </c>
      <c r="D14" s="14" t="s">
        <v>3</v>
      </c>
      <c r="E14" s="2">
        <v>8000</v>
      </c>
      <c r="G14" s="2">
        <v>8000</v>
      </c>
    </row>
    <row r="15" spans="1:8" x14ac:dyDescent="0.25">
      <c r="A15" t="s">
        <v>15</v>
      </c>
      <c r="B15" s="2">
        <v>8000</v>
      </c>
      <c r="D15" s="14" t="s">
        <v>3</v>
      </c>
      <c r="E15" s="2">
        <v>8000</v>
      </c>
      <c r="G15" s="2">
        <v>8000</v>
      </c>
    </row>
    <row r="16" spans="1:8" x14ac:dyDescent="0.25">
      <c r="A16" t="s">
        <v>16</v>
      </c>
      <c r="B16" s="2">
        <v>4000</v>
      </c>
      <c r="D16" s="14" t="s">
        <v>3</v>
      </c>
      <c r="E16" s="2">
        <v>4000</v>
      </c>
      <c r="G16" s="2">
        <v>4000</v>
      </c>
    </row>
    <row r="17" spans="1:9" x14ac:dyDescent="0.25">
      <c r="E17" s="2"/>
      <c r="G17" s="2"/>
    </row>
    <row r="18" spans="1:9" x14ac:dyDescent="0.25">
      <c r="C18" s="16">
        <f>SUM(B4:B16)</f>
        <v>109000</v>
      </c>
      <c r="D18" s="15"/>
      <c r="E18" s="2"/>
      <c r="G18" s="2"/>
    </row>
    <row r="19" spans="1:9" x14ac:dyDescent="0.25">
      <c r="E19" s="2"/>
      <c r="G19" s="2"/>
    </row>
    <row r="20" spans="1:9" x14ac:dyDescent="0.25">
      <c r="A20" s="1" t="s">
        <v>17</v>
      </c>
      <c r="E20" s="2"/>
      <c r="G20" s="2"/>
    </row>
    <row r="21" spans="1:9" x14ac:dyDescent="0.25">
      <c r="A21" t="s">
        <v>18</v>
      </c>
      <c r="B21" s="2">
        <v>8000</v>
      </c>
      <c r="D21" s="14" t="s">
        <v>47</v>
      </c>
      <c r="E21" s="2">
        <v>8000</v>
      </c>
      <c r="F21" s="7"/>
      <c r="G21" s="2">
        <v>8000</v>
      </c>
      <c r="H21" s="11" t="s">
        <v>80</v>
      </c>
    </row>
    <row r="22" spans="1:9" ht="127.5" x14ac:dyDescent="0.25">
      <c r="A22" t="s">
        <v>19</v>
      </c>
      <c r="B22" s="2">
        <v>15000</v>
      </c>
      <c r="E22" s="2">
        <v>15000</v>
      </c>
      <c r="F22" s="7" t="s">
        <v>52</v>
      </c>
      <c r="G22" s="18">
        <v>40000</v>
      </c>
      <c r="H22" s="11" t="s">
        <v>85</v>
      </c>
    </row>
    <row r="23" spans="1:9" x14ac:dyDescent="0.25">
      <c r="A23" t="s">
        <v>20</v>
      </c>
      <c r="B23" s="2">
        <v>6500</v>
      </c>
      <c r="E23" s="2">
        <v>6500</v>
      </c>
      <c r="F23" s="7"/>
      <c r="G23" s="2">
        <v>6500</v>
      </c>
    </row>
    <row r="24" spans="1:9" x14ac:dyDescent="0.25">
      <c r="A24" t="s">
        <v>21</v>
      </c>
      <c r="B24" s="2">
        <v>5500</v>
      </c>
      <c r="E24" s="2">
        <v>5500</v>
      </c>
      <c r="F24" s="7"/>
      <c r="G24" s="23">
        <v>5500</v>
      </c>
    </row>
    <row r="25" spans="1:9" ht="25.5" x14ac:dyDescent="0.25">
      <c r="A25" t="s">
        <v>22</v>
      </c>
      <c r="B25" s="2">
        <v>8000</v>
      </c>
      <c r="E25" s="13">
        <v>0</v>
      </c>
      <c r="F25" s="7" t="s">
        <v>53</v>
      </c>
      <c r="G25" s="9">
        <v>0</v>
      </c>
    </row>
    <row r="26" spans="1:9" x14ac:dyDescent="0.25">
      <c r="A26" t="s">
        <v>23</v>
      </c>
      <c r="B26" s="2">
        <v>800</v>
      </c>
      <c r="D26" s="14" t="s">
        <v>24</v>
      </c>
      <c r="E26" s="2">
        <v>800</v>
      </c>
      <c r="F26" s="7"/>
      <c r="G26" s="2">
        <v>800</v>
      </c>
      <c r="I26" s="2"/>
    </row>
    <row r="27" spans="1:9" x14ac:dyDescent="0.25">
      <c r="A27" t="s">
        <v>25</v>
      </c>
      <c r="B27" s="2">
        <v>0</v>
      </c>
      <c r="D27" s="14" t="s">
        <v>26</v>
      </c>
      <c r="E27" s="2">
        <v>0</v>
      </c>
      <c r="F27" s="7"/>
      <c r="G27" s="2">
        <v>0</v>
      </c>
    </row>
    <row r="28" spans="1:9" x14ac:dyDescent="0.25">
      <c r="A28" t="s">
        <v>27</v>
      </c>
      <c r="B28" s="2">
        <v>0</v>
      </c>
      <c r="D28" s="14" t="s">
        <v>28</v>
      </c>
      <c r="E28" s="2">
        <v>0</v>
      </c>
      <c r="F28" s="7"/>
      <c r="G28" s="2">
        <v>0</v>
      </c>
    </row>
    <row r="29" spans="1:9" ht="38.25" x14ac:dyDescent="0.25">
      <c r="A29" t="s">
        <v>29</v>
      </c>
      <c r="B29" s="2">
        <v>1500</v>
      </c>
      <c r="E29" s="2">
        <v>1500</v>
      </c>
      <c r="F29" s="7" t="s">
        <v>54</v>
      </c>
      <c r="G29" s="2">
        <v>1500</v>
      </c>
      <c r="H29" s="11" t="s">
        <v>81</v>
      </c>
    </row>
    <row r="30" spans="1:9" x14ac:dyDescent="0.25">
      <c r="A30" t="s">
        <v>30</v>
      </c>
      <c r="B30" s="2">
        <v>0</v>
      </c>
      <c r="D30" s="14" t="s">
        <v>5</v>
      </c>
      <c r="E30" s="2">
        <v>0</v>
      </c>
      <c r="F30" s="7"/>
      <c r="G30" s="2">
        <v>0</v>
      </c>
    </row>
    <row r="31" spans="1:9" ht="39" x14ac:dyDescent="0.25">
      <c r="A31" t="s">
        <v>31</v>
      </c>
      <c r="B31" s="2">
        <v>5000</v>
      </c>
      <c r="E31" s="5">
        <v>0</v>
      </c>
      <c r="F31" s="7" t="s">
        <v>53</v>
      </c>
      <c r="G31" s="2">
        <v>0</v>
      </c>
      <c r="H31" s="11" t="s">
        <v>62</v>
      </c>
    </row>
    <row r="32" spans="1:9" ht="25.5" x14ac:dyDescent="0.25">
      <c r="A32" t="s">
        <v>32</v>
      </c>
      <c r="B32" s="2">
        <v>5000</v>
      </c>
      <c r="E32" s="5">
        <v>0</v>
      </c>
      <c r="F32" s="7" t="s">
        <v>53</v>
      </c>
      <c r="G32" s="2">
        <v>0</v>
      </c>
    </row>
    <row r="33" spans="1:8" ht="25.5" x14ac:dyDescent="0.25">
      <c r="A33" t="s">
        <v>33</v>
      </c>
      <c r="B33" s="2">
        <v>3000</v>
      </c>
      <c r="E33" s="5">
        <v>0</v>
      </c>
      <c r="F33" s="7" t="s">
        <v>55</v>
      </c>
      <c r="G33" s="2">
        <v>0</v>
      </c>
    </row>
    <row r="34" spans="1:8" x14ac:dyDescent="0.25">
      <c r="A34" t="s">
        <v>63</v>
      </c>
      <c r="E34" s="5"/>
      <c r="F34" s="7"/>
      <c r="G34" s="18">
        <v>8000</v>
      </c>
      <c r="H34" s="11" t="s">
        <v>86</v>
      </c>
    </row>
    <row r="35" spans="1:8" ht="114.75" x14ac:dyDescent="0.25">
      <c r="A35" t="s">
        <v>34</v>
      </c>
      <c r="B35" s="2">
        <v>1700</v>
      </c>
      <c r="E35" s="2">
        <v>1700</v>
      </c>
      <c r="F35" s="7" t="s">
        <v>56</v>
      </c>
      <c r="G35" s="2">
        <v>1700</v>
      </c>
      <c r="H35" s="11" t="s">
        <v>87</v>
      </c>
    </row>
    <row r="36" spans="1:8" x14ac:dyDescent="0.25">
      <c r="A36" t="s">
        <v>35</v>
      </c>
      <c r="B36" s="2">
        <v>0</v>
      </c>
      <c r="D36" s="14" t="s">
        <v>5</v>
      </c>
      <c r="E36" s="2">
        <v>0</v>
      </c>
      <c r="F36" s="7"/>
      <c r="G36" s="2">
        <v>0</v>
      </c>
    </row>
    <row r="37" spans="1:8" x14ac:dyDescent="0.25">
      <c r="C37" s="16">
        <f>SUM(B21:B36)</f>
        <v>60000</v>
      </c>
      <c r="E37" s="2"/>
      <c r="F37" s="7"/>
      <c r="G37" s="2"/>
    </row>
    <row r="38" spans="1:8" x14ac:dyDescent="0.25">
      <c r="E38" s="2"/>
      <c r="F38" s="7"/>
      <c r="G38" s="2"/>
    </row>
    <row r="39" spans="1:8" x14ac:dyDescent="0.25">
      <c r="A39" s="1" t="s">
        <v>36</v>
      </c>
      <c r="E39" s="2"/>
      <c r="F39" s="7"/>
      <c r="G39" s="2"/>
    </row>
    <row r="40" spans="1:8" x14ac:dyDescent="0.25">
      <c r="A40" t="s">
        <v>37</v>
      </c>
      <c r="B40" s="2">
        <f>7*7*500</f>
        <v>24500</v>
      </c>
      <c r="D40" s="14" t="s">
        <v>50</v>
      </c>
      <c r="E40" s="2">
        <f>7*7*500</f>
        <v>24500</v>
      </c>
      <c r="F40" s="7"/>
      <c r="G40" s="18">
        <f>7*6*500</f>
        <v>21000</v>
      </c>
      <c r="H40" s="11" t="s">
        <v>82</v>
      </c>
    </row>
    <row r="41" spans="1:8" x14ac:dyDescent="0.25">
      <c r="A41" t="s">
        <v>38</v>
      </c>
      <c r="B41" s="2">
        <v>7000</v>
      </c>
      <c r="D41" s="14" t="s">
        <v>50</v>
      </c>
      <c r="E41" s="2">
        <v>7000</v>
      </c>
      <c r="F41" s="7"/>
      <c r="G41" s="18">
        <f>6*2*500</f>
        <v>6000</v>
      </c>
      <c r="H41" s="11" t="s">
        <v>82</v>
      </c>
    </row>
    <row r="42" spans="1:8" x14ac:dyDescent="0.25">
      <c r="A42" t="s">
        <v>39</v>
      </c>
      <c r="B42" s="2">
        <v>7000</v>
      </c>
      <c r="D42" s="14" t="s">
        <v>50</v>
      </c>
      <c r="E42" s="2">
        <v>7000</v>
      </c>
      <c r="F42" s="7"/>
      <c r="G42" s="18">
        <f>500*2*6</f>
        <v>6000</v>
      </c>
      <c r="H42" s="11" t="s">
        <v>82</v>
      </c>
    </row>
    <row r="43" spans="1:8" ht="293.25" x14ac:dyDescent="0.25">
      <c r="A43" t="s">
        <v>40</v>
      </c>
      <c r="B43" s="2">
        <v>50000</v>
      </c>
      <c r="E43" s="2">
        <v>50000</v>
      </c>
      <c r="F43" s="7" t="s">
        <v>57</v>
      </c>
      <c r="G43" s="18">
        <v>40000</v>
      </c>
      <c r="H43" s="11" t="s">
        <v>83</v>
      </c>
    </row>
    <row r="44" spans="1:8" x14ac:dyDescent="0.25">
      <c r="E44" s="2"/>
      <c r="F44" s="7"/>
      <c r="G44" s="2"/>
    </row>
    <row r="45" spans="1:8" x14ac:dyDescent="0.25">
      <c r="C45" s="16">
        <f>SUM(B40:B44)</f>
        <v>88500</v>
      </c>
      <c r="E45" s="2"/>
      <c r="F45" s="7"/>
      <c r="G45" s="2"/>
    </row>
    <row r="46" spans="1:8" x14ac:dyDescent="0.25">
      <c r="E46" s="2"/>
      <c r="F46" s="7"/>
      <c r="G46" s="2"/>
    </row>
    <row r="47" spans="1:8" x14ac:dyDescent="0.25">
      <c r="A47" s="1" t="s">
        <v>41</v>
      </c>
      <c r="E47" s="2"/>
      <c r="F47" s="7"/>
      <c r="G47" s="2"/>
    </row>
    <row r="48" spans="1:8" x14ac:dyDescent="0.25">
      <c r="A48" t="s">
        <v>37</v>
      </c>
      <c r="B48" s="2">
        <f>7*7*500</f>
        <v>24500</v>
      </c>
      <c r="D48" s="14" t="s">
        <v>50</v>
      </c>
      <c r="E48" s="2">
        <f>7*7*500</f>
        <v>24500</v>
      </c>
      <c r="F48" s="7"/>
      <c r="G48" s="18">
        <f>7*6*500</f>
        <v>21000</v>
      </c>
      <c r="H48" s="11" t="s">
        <v>82</v>
      </c>
    </row>
    <row r="49" spans="1:8" x14ac:dyDescent="0.25">
      <c r="A49" t="s">
        <v>42</v>
      </c>
      <c r="B49" s="2">
        <v>14000</v>
      </c>
      <c r="D49" s="14" t="s">
        <v>50</v>
      </c>
      <c r="E49" s="2">
        <v>14000</v>
      </c>
      <c r="F49" s="7"/>
      <c r="G49" s="18">
        <f>4*6*500</f>
        <v>12000</v>
      </c>
      <c r="H49" s="11" t="s">
        <v>82</v>
      </c>
    </row>
    <row r="50" spans="1:8" x14ac:dyDescent="0.25">
      <c r="A50" t="s">
        <v>43</v>
      </c>
      <c r="B50" s="2">
        <v>14000</v>
      </c>
      <c r="D50" s="14" t="s">
        <v>50</v>
      </c>
      <c r="E50" s="2">
        <v>14000</v>
      </c>
      <c r="F50" s="7"/>
      <c r="G50" s="18">
        <f>4*6*500</f>
        <v>12000</v>
      </c>
      <c r="H50" s="11" t="s">
        <v>82</v>
      </c>
    </row>
    <row r="51" spans="1:8" ht="26.25" x14ac:dyDescent="0.25">
      <c r="A51" t="s">
        <v>40</v>
      </c>
      <c r="B51" s="2">
        <v>80000</v>
      </c>
      <c r="E51" s="2">
        <v>80000</v>
      </c>
      <c r="F51" s="7" t="s">
        <v>58</v>
      </c>
      <c r="G51" s="18">
        <v>70000</v>
      </c>
      <c r="H51" s="11" t="s">
        <v>84</v>
      </c>
    </row>
    <row r="52" spans="1:8" x14ac:dyDescent="0.25">
      <c r="E52" s="2"/>
      <c r="F52" s="7"/>
      <c r="G52" s="2"/>
    </row>
    <row r="53" spans="1:8" x14ac:dyDescent="0.25">
      <c r="C53" s="16">
        <f>SUM(B48:B51)</f>
        <v>132500</v>
      </c>
      <c r="E53" s="2"/>
      <c r="F53" s="7"/>
      <c r="G53" s="2"/>
    </row>
    <row r="54" spans="1:8" x14ac:dyDescent="0.25">
      <c r="E54" s="2"/>
      <c r="F54" s="7"/>
      <c r="G54" s="2"/>
    </row>
    <row r="55" spans="1:8" x14ac:dyDescent="0.25">
      <c r="A55" t="s">
        <v>44</v>
      </c>
      <c r="B55" s="2">
        <v>10000</v>
      </c>
      <c r="C55" s="16">
        <v>10000</v>
      </c>
      <c r="E55" s="5">
        <v>1000</v>
      </c>
      <c r="F55" s="7"/>
      <c r="G55" s="23">
        <v>1000</v>
      </c>
    </row>
    <row r="56" spans="1:8" x14ac:dyDescent="0.25">
      <c r="E56" s="2"/>
      <c r="F56" s="7"/>
      <c r="G56" s="2"/>
    </row>
    <row r="57" spans="1:8" x14ac:dyDescent="0.25">
      <c r="E57" s="2"/>
      <c r="F57" s="7"/>
      <c r="G57" s="2"/>
    </row>
    <row r="58" spans="1:8" x14ac:dyDescent="0.25">
      <c r="A58" s="1" t="s">
        <v>45</v>
      </c>
      <c r="B58" s="3">
        <f>SUM(B4:B57)</f>
        <v>400000</v>
      </c>
      <c r="C58" s="17">
        <f>SUM(C4:C56)</f>
        <v>400000</v>
      </c>
      <c r="E58" s="3">
        <f>SUM(E4:E57)</f>
        <v>370000</v>
      </c>
      <c r="F58" s="7"/>
      <c r="G58" s="3">
        <f>SUM(G4:G57)</f>
        <v>370000</v>
      </c>
    </row>
    <row r="59" spans="1:8" x14ac:dyDescent="0.25">
      <c r="F59" s="7"/>
    </row>
    <row r="60" spans="1:8" x14ac:dyDescent="0.25">
      <c r="F60" s="7"/>
    </row>
    <row r="61" spans="1:8" x14ac:dyDescent="0.25">
      <c r="E61" s="19" t="s">
        <v>64</v>
      </c>
      <c r="F61" s="20">
        <v>30000</v>
      </c>
      <c r="G61" s="21" t="s">
        <v>65</v>
      </c>
    </row>
    <row r="62" spans="1:8" x14ac:dyDescent="0.25">
      <c r="E62" s="22"/>
      <c r="F62" s="21"/>
      <c r="G62" s="21"/>
    </row>
    <row r="63" spans="1:8" x14ac:dyDescent="0.25">
      <c r="E63" s="22" t="s">
        <v>66</v>
      </c>
      <c r="F63" s="21" t="s">
        <v>67</v>
      </c>
      <c r="G63" s="21"/>
    </row>
    <row r="64" spans="1:8" x14ac:dyDescent="0.25">
      <c r="E64" s="22" t="s">
        <v>68</v>
      </c>
      <c r="F64" s="21" t="s">
        <v>69</v>
      </c>
      <c r="G64" s="21"/>
    </row>
    <row r="65" spans="5:7" x14ac:dyDescent="0.25">
      <c r="E65" s="22" t="s">
        <v>70</v>
      </c>
      <c r="F65" s="21" t="s">
        <v>71</v>
      </c>
      <c r="G65" s="21"/>
    </row>
    <row r="66" spans="5:7" x14ac:dyDescent="0.25">
      <c r="E66" s="22" t="s">
        <v>72</v>
      </c>
      <c r="F66" s="21" t="s">
        <v>71</v>
      </c>
      <c r="G66" s="21"/>
    </row>
    <row r="67" spans="5:7" x14ac:dyDescent="0.25">
      <c r="E67" s="22" t="s">
        <v>73</v>
      </c>
      <c r="F67" s="21" t="s">
        <v>74</v>
      </c>
      <c r="G67" s="21"/>
    </row>
    <row r="68" spans="5:7" x14ac:dyDescent="0.25">
      <c r="E68" s="22" t="s">
        <v>75</v>
      </c>
      <c r="F68" s="21" t="s">
        <v>76</v>
      </c>
      <c r="G68" s="21"/>
    </row>
    <row r="69" spans="5:7" x14ac:dyDescent="0.25">
      <c r="E69" s="22" t="s">
        <v>77</v>
      </c>
      <c r="F69" s="21" t="s">
        <v>78</v>
      </c>
      <c r="G69" s="21"/>
    </row>
    <row r="70" spans="5:7" x14ac:dyDescent="0.25">
      <c r="E70" s="22" t="s">
        <v>79</v>
      </c>
      <c r="F70" s="21" t="s">
        <v>71</v>
      </c>
      <c r="G70" s="21"/>
    </row>
    <row r="71" spans="5:7" x14ac:dyDescent="0.25">
      <c r="F71" s="7"/>
    </row>
    <row r="72" spans="5:7" x14ac:dyDescent="0.25">
      <c r="F72" s="7"/>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activeCell="B28" sqref="B28"/>
    </sheetView>
  </sheetViews>
  <sheetFormatPr defaultColWidth="11" defaultRowHeight="15.75" x14ac:dyDescent="0.25"/>
  <cols>
    <col min="1" max="1" width="24.125" bestFit="1" customWidth="1"/>
    <col min="2" max="2" width="13.125" customWidth="1"/>
    <col min="3" max="3" width="13.375" customWidth="1"/>
    <col min="4" max="4" width="22" customWidth="1"/>
    <col min="5" max="5" width="62.5" bestFit="1" customWidth="1"/>
  </cols>
  <sheetData>
    <row r="1" spans="1:5" x14ac:dyDescent="0.25">
      <c r="A1" s="25" t="s">
        <v>88</v>
      </c>
      <c r="B1" s="25" t="s">
        <v>89</v>
      </c>
      <c r="C1" s="25" t="s">
        <v>90</v>
      </c>
      <c r="D1" s="25" t="s">
        <v>91</v>
      </c>
      <c r="E1" s="25" t="s">
        <v>94</v>
      </c>
    </row>
    <row r="3" spans="1:5" x14ac:dyDescent="0.25">
      <c r="A3" t="s">
        <v>96</v>
      </c>
      <c r="B3" s="26">
        <v>12000</v>
      </c>
      <c r="E3" t="s">
        <v>112</v>
      </c>
    </row>
    <row r="4" spans="1:5" x14ac:dyDescent="0.25">
      <c r="A4" t="s">
        <v>97</v>
      </c>
      <c r="B4" s="26">
        <f>8*500</f>
        <v>4000</v>
      </c>
      <c r="E4" t="s">
        <v>102</v>
      </c>
    </row>
    <row r="5" spans="1:5" x14ac:dyDescent="0.25">
      <c r="A5" t="s">
        <v>104</v>
      </c>
      <c r="B5" s="26">
        <v>4000</v>
      </c>
      <c r="E5" t="s">
        <v>120</v>
      </c>
    </row>
    <row r="6" spans="1:5" x14ac:dyDescent="0.25">
      <c r="A6" t="s">
        <v>103</v>
      </c>
      <c r="B6" s="26">
        <v>4000</v>
      </c>
      <c r="E6" t="s">
        <v>124</v>
      </c>
    </row>
    <row r="7" spans="1:5" x14ac:dyDescent="0.25">
      <c r="B7" s="26"/>
    </row>
    <row r="8" spans="1:5" x14ac:dyDescent="0.25">
      <c r="A8" t="s">
        <v>113</v>
      </c>
      <c r="B8" s="26">
        <v>2000</v>
      </c>
    </row>
    <row r="9" spans="1:5" x14ac:dyDescent="0.25">
      <c r="A9" t="s">
        <v>92</v>
      </c>
      <c r="B9">
        <f>7*200</f>
        <v>1400</v>
      </c>
      <c r="E9" t="s">
        <v>95</v>
      </c>
    </row>
    <row r="10" spans="1:5" x14ac:dyDescent="0.25">
      <c r="A10" t="s">
        <v>93</v>
      </c>
      <c r="B10">
        <v>500</v>
      </c>
    </row>
    <row r="11" spans="1:5" x14ac:dyDescent="0.25">
      <c r="A11" t="s">
        <v>125</v>
      </c>
      <c r="B11">
        <f>7*20*6</f>
        <v>840</v>
      </c>
      <c r="E11" t="s">
        <v>101</v>
      </c>
    </row>
    <row r="12" spans="1:5" x14ac:dyDescent="0.25">
      <c r="A12" t="s">
        <v>99</v>
      </c>
      <c r="B12">
        <f>12*75</f>
        <v>900</v>
      </c>
      <c r="E12" t="s">
        <v>100</v>
      </c>
    </row>
    <row r="14" spans="1:5" x14ac:dyDescent="0.25">
      <c r="A14" s="24" t="s">
        <v>105</v>
      </c>
    </row>
    <row r="15" spans="1:5" x14ac:dyDescent="0.25">
      <c r="A15" t="s">
        <v>106</v>
      </c>
      <c r="B15">
        <f>280</f>
        <v>280</v>
      </c>
      <c r="E15" t="s">
        <v>117</v>
      </c>
    </row>
    <row r="16" spans="1:5" x14ac:dyDescent="0.25">
      <c r="A16" t="s">
        <v>107</v>
      </c>
      <c r="B16">
        <v>280</v>
      </c>
      <c r="E16" t="s">
        <v>117</v>
      </c>
    </row>
    <row r="17" spans="1:5" x14ac:dyDescent="0.25">
      <c r="A17" t="s">
        <v>108</v>
      </c>
      <c r="B17">
        <v>480</v>
      </c>
      <c r="E17" t="s">
        <v>114</v>
      </c>
    </row>
    <row r="18" spans="1:5" x14ac:dyDescent="0.25">
      <c r="A18" t="s">
        <v>109</v>
      </c>
      <c r="B18">
        <v>150</v>
      </c>
    </row>
    <row r="19" spans="1:5" x14ac:dyDescent="0.25">
      <c r="A19" t="s">
        <v>118</v>
      </c>
      <c r="B19">
        <v>1000</v>
      </c>
      <c r="E19" t="s">
        <v>119</v>
      </c>
    </row>
    <row r="22" spans="1:5" x14ac:dyDescent="0.25">
      <c r="A22" t="s">
        <v>98</v>
      </c>
      <c r="B22">
        <v>1000</v>
      </c>
      <c r="E22" t="s">
        <v>126</v>
      </c>
    </row>
    <row r="23" spans="1:5" x14ac:dyDescent="0.25">
      <c r="A23" t="s">
        <v>111</v>
      </c>
      <c r="B23">
        <v>500</v>
      </c>
      <c r="E23" t="s">
        <v>116</v>
      </c>
    </row>
    <row r="24" spans="1:5" x14ac:dyDescent="0.25">
      <c r="A24" t="s">
        <v>110</v>
      </c>
      <c r="B24">
        <v>250</v>
      </c>
      <c r="E24" t="s">
        <v>115</v>
      </c>
    </row>
    <row r="25" spans="1:5" x14ac:dyDescent="0.25">
      <c r="A25" t="s">
        <v>121</v>
      </c>
      <c r="B25">
        <v>1500</v>
      </c>
      <c r="E25" t="s">
        <v>122</v>
      </c>
    </row>
    <row r="26" spans="1:5" x14ac:dyDescent="0.25">
      <c r="A26" t="s">
        <v>123</v>
      </c>
      <c r="B26">
        <v>3000</v>
      </c>
      <c r="E26" t="s">
        <v>127</v>
      </c>
    </row>
    <row r="29" spans="1:5" x14ac:dyDescent="0.25">
      <c r="A29" t="s">
        <v>134</v>
      </c>
      <c r="B29" s="26">
        <f>40000-SUM(B3:B28)</f>
        <v>1920</v>
      </c>
    </row>
    <row r="30" spans="1:5" x14ac:dyDescent="0.25">
      <c r="B30" s="27">
        <f>SUM(B3:B29)</f>
        <v>40000</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activeCell="B29" sqref="B29"/>
    </sheetView>
  </sheetViews>
  <sheetFormatPr defaultColWidth="11" defaultRowHeight="15.75" x14ac:dyDescent="0.25"/>
  <cols>
    <col min="1" max="1" width="30" bestFit="1" customWidth="1"/>
    <col min="2" max="2" width="13.5" customWidth="1"/>
    <col min="5" max="5" width="88.625" bestFit="1" customWidth="1"/>
  </cols>
  <sheetData>
    <row r="1" spans="1:5" x14ac:dyDescent="0.25">
      <c r="A1" s="25" t="s">
        <v>88</v>
      </c>
      <c r="B1" s="25" t="s">
        <v>89</v>
      </c>
      <c r="C1" s="25" t="s">
        <v>90</v>
      </c>
      <c r="D1" s="25" t="s">
        <v>91</v>
      </c>
      <c r="E1" s="25" t="s">
        <v>94</v>
      </c>
    </row>
    <row r="3" spans="1:5" x14ac:dyDescent="0.25">
      <c r="A3" t="s">
        <v>96</v>
      </c>
      <c r="B3" s="26">
        <v>20000</v>
      </c>
      <c r="E3" t="s">
        <v>128</v>
      </c>
    </row>
    <row r="4" spans="1:5" x14ac:dyDescent="0.25">
      <c r="A4" t="s">
        <v>97</v>
      </c>
      <c r="B4" s="26">
        <v>4000</v>
      </c>
      <c r="E4" t="s">
        <v>102</v>
      </c>
    </row>
    <row r="5" spans="1:5" x14ac:dyDescent="0.25">
      <c r="A5" t="s">
        <v>104</v>
      </c>
      <c r="B5" s="26">
        <v>4000</v>
      </c>
      <c r="E5" t="s">
        <v>120</v>
      </c>
    </row>
    <row r="6" spans="1:5" x14ac:dyDescent="0.25">
      <c r="A6" t="s">
        <v>103</v>
      </c>
      <c r="B6" s="26">
        <v>4000</v>
      </c>
      <c r="E6" t="s">
        <v>136</v>
      </c>
    </row>
    <row r="7" spans="1:5" x14ac:dyDescent="0.25">
      <c r="A7" t="s">
        <v>113</v>
      </c>
      <c r="B7" s="26">
        <v>5000</v>
      </c>
    </row>
    <row r="8" spans="1:5" x14ac:dyDescent="0.25">
      <c r="A8" t="s">
        <v>92</v>
      </c>
      <c r="B8">
        <f>107*125</f>
        <v>13375</v>
      </c>
      <c r="E8" t="s">
        <v>129</v>
      </c>
    </row>
    <row r="9" spans="1:5" x14ac:dyDescent="0.25">
      <c r="A9" t="s">
        <v>131</v>
      </c>
      <c r="B9">
        <v>4000</v>
      </c>
    </row>
    <row r="11" spans="1:5" x14ac:dyDescent="0.25">
      <c r="A11" t="s">
        <v>99</v>
      </c>
      <c r="B11">
        <f>20*75</f>
        <v>1500</v>
      </c>
      <c r="E11" t="s">
        <v>130</v>
      </c>
    </row>
    <row r="13" spans="1:5" x14ac:dyDescent="0.25">
      <c r="A13" s="24" t="s">
        <v>105</v>
      </c>
    </row>
    <row r="14" spans="1:5" x14ac:dyDescent="0.25">
      <c r="A14" t="s">
        <v>106</v>
      </c>
      <c r="B14">
        <f>280*2</f>
        <v>560</v>
      </c>
      <c r="E14" t="s">
        <v>117</v>
      </c>
    </row>
    <row r="15" spans="1:5" x14ac:dyDescent="0.25">
      <c r="A15" t="s">
        <v>107</v>
      </c>
      <c r="B15">
        <v>280</v>
      </c>
      <c r="E15" t="s">
        <v>133</v>
      </c>
    </row>
    <row r="16" spans="1:5" x14ac:dyDescent="0.25">
      <c r="A16" t="s">
        <v>108</v>
      </c>
      <c r="B16">
        <v>640</v>
      </c>
      <c r="E16" t="s">
        <v>132</v>
      </c>
    </row>
    <row r="17" spans="1:5" x14ac:dyDescent="0.25">
      <c r="A17" t="s">
        <v>109</v>
      </c>
      <c r="B17">
        <v>250</v>
      </c>
    </row>
    <row r="18" spans="1:5" x14ac:dyDescent="0.25">
      <c r="A18" t="s">
        <v>118</v>
      </c>
      <c r="B18">
        <v>1000</v>
      </c>
      <c r="E18" t="s">
        <v>119</v>
      </c>
    </row>
    <row r="21" spans="1:5" x14ac:dyDescent="0.25">
      <c r="A21" t="s">
        <v>98</v>
      </c>
      <c r="B21">
        <v>1000</v>
      </c>
      <c r="E21" t="s">
        <v>126</v>
      </c>
    </row>
    <row r="22" spans="1:5" x14ac:dyDescent="0.25">
      <c r="A22" t="s">
        <v>135</v>
      </c>
      <c r="B22">
        <v>1000</v>
      </c>
    </row>
    <row r="23" spans="1:5" x14ac:dyDescent="0.25">
      <c r="A23" t="s">
        <v>111</v>
      </c>
      <c r="B23">
        <v>500</v>
      </c>
      <c r="E23" t="s">
        <v>116</v>
      </c>
    </row>
    <row r="24" spans="1:5" x14ac:dyDescent="0.25">
      <c r="A24" t="s">
        <v>110</v>
      </c>
      <c r="B24">
        <v>250</v>
      </c>
      <c r="E24" t="s">
        <v>115</v>
      </c>
    </row>
    <row r="25" spans="1:5" x14ac:dyDescent="0.25">
      <c r="A25" t="s">
        <v>121</v>
      </c>
      <c r="B25">
        <v>3000</v>
      </c>
      <c r="E25" t="s">
        <v>122</v>
      </c>
    </row>
    <row r="26" spans="1:5" x14ac:dyDescent="0.25">
      <c r="A26" t="s">
        <v>123</v>
      </c>
      <c r="B26">
        <v>5000</v>
      </c>
      <c r="E26" t="s">
        <v>127</v>
      </c>
    </row>
    <row r="29" spans="1:5" x14ac:dyDescent="0.25">
      <c r="A29" t="s">
        <v>134</v>
      </c>
      <c r="B29" s="26">
        <f>70000-SUM(B3:B28)</f>
        <v>645</v>
      </c>
    </row>
    <row r="30" spans="1:5" x14ac:dyDescent="0.25">
      <c r="B30" s="27">
        <f>SUM(B3:B29)</f>
        <v>70000</v>
      </c>
    </row>
  </sheetData>
  <pageMargins left="0.75" right="0.75" top="1" bottom="1" header="0.5" footer="0.5"/>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B8780727-DA9F-41EA-B012-F7A04D687420}"/>
</file>

<file path=customXml/itemProps2.xml><?xml version="1.0" encoding="utf-8"?>
<ds:datastoreItem xmlns:ds="http://schemas.openxmlformats.org/officeDocument/2006/customXml" ds:itemID="{1966C08D-1BCC-4F4F-B0C2-5DA0D5D91F51}"/>
</file>

<file path=customXml/itemProps3.xml><?xml version="1.0" encoding="utf-8"?>
<ds:datastoreItem xmlns:ds="http://schemas.openxmlformats.org/officeDocument/2006/customXml" ds:itemID="{D9E634B8-8E96-4AEB-B404-06976D05EC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Overview</vt:lpstr>
      <vt:lpstr>Production Budget Part 1</vt:lpstr>
      <vt:lpstr>Production Budget Part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Resnick</dc:creator>
  <cp:lastModifiedBy>Alvisl</cp:lastModifiedBy>
  <dcterms:created xsi:type="dcterms:W3CDTF">2016-03-02T17:42:53Z</dcterms:created>
  <dcterms:modified xsi:type="dcterms:W3CDTF">2016-07-04T13:01:34Z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