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Macbook/Desktop/"/>
    </mc:Choice>
  </mc:AlternateContent>
  <bookViews>
    <workbookView xWindow="120" yWindow="460" windowWidth="20700" windowHeight="14520"/>
  </bookViews>
  <sheets>
    <sheet name="Overall" sheetId="1" r:id="rId1"/>
    <sheet name="Five Years R&amp;D 16" sheetId="2" r:id="rId2"/>
    <sheet name="Music R&amp;D Company Development" sheetId="3" r:id="rId3"/>
    <sheet name="The Dancing Dead 16" sheetId="4" r:id="rId4"/>
    <sheet name="Five Years 2017" sheetId="5" r:id="rId5"/>
    <sheet name="Cash Flow" sheetId="6" r:id="rId6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4" i="1" l="1"/>
  <c r="G41" i="1"/>
  <c r="H13" i="1"/>
  <c r="H12" i="1"/>
  <c r="I17" i="1"/>
  <c r="I13" i="1"/>
  <c r="I15" i="1"/>
  <c r="J10" i="1"/>
  <c r="H24" i="1"/>
  <c r="G78" i="1"/>
  <c r="G42" i="1"/>
  <c r="H14" i="1"/>
  <c r="H18" i="1"/>
  <c r="J17" i="1"/>
  <c r="J19" i="1"/>
  <c r="H32" i="1"/>
  <c r="J23" i="1"/>
  <c r="D12" i="1"/>
  <c r="D17" i="1"/>
  <c r="D22" i="1"/>
  <c r="D27" i="1"/>
  <c r="H29" i="1"/>
  <c r="E9" i="5"/>
  <c r="E10" i="5"/>
  <c r="E11" i="5"/>
  <c r="E12" i="5"/>
  <c r="E55" i="5"/>
  <c r="G74" i="1"/>
  <c r="G71" i="1"/>
  <c r="G43" i="1"/>
  <c r="G44" i="1"/>
  <c r="G45" i="1"/>
  <c r="G46" i="1"/>
  <c r="G47" i="1"/>
  <c r="G48" i="1"/>
  <c r="G49" i="1"/>
  <c r="G50" i="1"/>
  <c r="G51" i="1"/>
  <c r="G52" i="1"/>
  <c r="G55" i="1"/>
  <c r="G58" i="1"/>
  <c r="G59" i="1"/>
  <c r="G60" i="1"/>
  <c r="G63" i="1"/>
  <c r="G65" i="1"/>
  <c r="G66" i="1"/>
  <c r="G69" i="1"/>
  <c r="G70" i="1"/>
  <c r="G77" i="1"/>
  <c r="E9" i="2"/>
  <c r="E16" i="4"/>
  <c r="E17" i="4"/>
  <c r="E10" i="2"/>
  <c r="P6" i="6"/>
  <c r="O10" i="6"/>
  <c r="E39" i="5"/>
  <c r="C48" i="5"/>
  <c r="E16" i="5"/>
  <c r="E17" i="5"/>
  <c r="E18" i="5"/>
  <c r="E19" i="5"/>
  <c r="E20" i="5"/>
  <c r="E21" i="5"/>
  <c r="E22" i="5"/>
  <c r="E28" i="5"/>
  <c r="E29" i="5"/>
  <c r="E36" i="5"/>
  <c r="E52" i="5"/>
  <c r="E51" i="5"/>
  <c r="E50" i="5"/>
  <c r="E49" i="5"/>
  <c r="E48" i="5"/>
  <c r="E47" i="5"/>
  <c r="E26" i="5"/>
  <c r="C22" i="2"/>
  <c r="E12" i="2"/>
  <c r="E22" i="2"/>
  <c r="E23" i="2"/>
  <c r="E24" i="2"/>
  <c r="E26" i="2"/>
  <c r="E12" i="4"/>
  <c r="E27" i="4"/>
  <c r="E29" i="4"/>
  <c r="E30" i="4"/>
  <c r="E32" i="4"/>
  <c r="E14" i="5"/>
  <c r="E24" i="5"/>
  <c r="E25" i="5"/>
  <c r="E31" i="5"/>
  <c r="C32" i="5"/>
  <c r="E32" i="5"/>
  <c r="E34" i="5"/>
  <c r="E35" i="5"/>
  <c r="E38" i="5"/>
  <c r="E41" i="5"/>
  <c r="E42" i="5"/>
  <c r="E44" i="5"/>
  <c r="E46" i="5"/>
  <c r="E53" i="5"/>
  <c r="D42" i="1"/>
  <c r="D78" i="1"/>
  <c r="D74" i="1"/>
  <c r="D75" i="1"/>
  <c r="Q19" i="6"/>
  <c r="P18" i="6"/>
  <c r="Q18" i="6"/>
  <c r="O15" i="6"/>
  <c r="O11" i="6"/>
  <c r="O16" i="6"/>
  <c r="P16" i="6"/>
  <c r="P14" i="6"/>
  <c r="O14" i="6"/>
  <c r="N38" i="6"/>
  <c r="M38" i="6"/>
  <c r="P37" i="6"/>
  <c r="P36" i="6"/>
  <c r="O35" i="6"/>
  <c r="N34" i="6"/>
  <c r="N33" i="6"/>
  <c r="P13" i="6"/>
  <c r="M10" i="6"/>
  <c r="K10" i="6"/>
  <c r="P7" i="6"/>
  <c r="O7" i="6"/>
  <c r="O12" i="6"/>
  <c r="M9" i="6"/>
  <c r="O9" i="6"/>
  <c r="I9" i="6"/>
  <c r="P8" i="6"/>
  <c r="O8" i="6"/>
  <c r="M8" i="6"/>
  <c r="I8" i="6"/>
  <c r="Q43" i="6"/>
  <c r="Q26" i="6"/>
  <c r="C26" i="6"/>
  <c r="F38" i="6"/>
  <c r="E38" i="6"/>
  <c r="E25" i="6"/>
  <c r="C25" i="6"/>
  <c r="K24" i="6"/>
  <c r="Q24" i="6"/>
  <c r="C24" i="6"/>
  <c r="G23" i="6"/>
  <c r="E23" i="6"/>
  <c r="M20" i="6"/>
  <c r="O19" i="6"/>
  <c r="N19" i="6"/>
  <c r="M19" i="6"/>
  <c r="L19" i="6"/>
  <c r="K19" i="6"/>
  <c r="J19" i="6"/>
  <c r="I19" i="6"/>
  <c r="H19" i="6"/>
  <c r="G19" i="6"/>
  <c r="F19" i="6"/>
  <c r="E19" i="6"/>
  <c r="P17" i="6"/>
  <c r="O6" i="6"/>
  <c r="F36" i="6"/>
  <c r="F37" i="6"/>
  <c r="F35" i="6"/>
  <c r="F34" i="6"/>
  <c r="F33" i="6"/>
  <c r="F15" i="6"/>
  <c r="F13" i="6"/>
  <c r="F12" i="6"/>
  <c r="F11" i="6"/>
  <c r="F9" i="6"/>
  <c r="F10" i="6"/>
  <c r="F8" i="6"/>
  <c r="F6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O18" i="6"/>
  <c r="N18" i="6"/>
  <c r="M18" i="6"/>
  <c r="L18" i="6"/>
  <c r="K18" i="6"/>
  <c r="J18" i="6"/>
  <c r="I18" i="6"/>
  <c r="H18" i="6"/>
  <c r="G18" i="6"/>
  <c r="F18" i="6"/>
  <c r="E18" i="6"/>
  <c r="E55" i="6"/>
  <c r="O54" i="6"/>
  <c r="E54" i="6"/>
  <c r="Q52" i="6"/>
  <c r="K52" i="6"/>
  <c r="E52" i="6"/>
  <c r="Q53" i="6"/>
  <c r="K53" i="6"/>
  <c r="E53" i="6"/>
  <c r="C52" i="6"/>
  <c r="P57" i="6"/>
  <c r="G56" i="6"/>
  <c r="G16" i="6"/>
  <c r="G11" i="6"/>
  <c r="G14" i="6"/>
  <c r="G8" i="6"/>
  <c r="G9" i="6"/>
  <c r="G6" i="6"/>
  <c r="E21" i="6"/>
  <c r="E28" i="4"/>
  <c r="E14" i="4"/>
  <c r="E11" i="4"/>
  <c r="E19" i="4"/>
  <c r="E9" i="4"/>
  <c r="E10" i="4"/>
  <c r="E21" i="4"/>
  <c r="E22" i="4"/>
  <c r="E24" i="4"/>
  <c r="E26" i="4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C33" i="6"/>
  <c r="C34" i="6"/>
  <c r="C35" i="6"/>
  <c r="C36" i="6"/>
  <c r="C37" i="6"/>
  <c r="C38" i="6"/>
  <c r="C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E42" i="6"/>
  <c r="F42" i="6"/>
  <c r="G42" i="6"/>
  <c r="H42" i="6"/>
  <c r="I42" i="6"/>
  <c r="J42" i="6"/>
  <c r="K42" i="6"/>
  <c r="L42" i="6"/>
  <c r="M42" i="6"/>
  <c r="O42" i="6"/>
  <c r="C42" i="6"/>
  <c r="C43" i="6"/>
  <c r="C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C53" i="6"/>
  <c r="C54" i="6"/>
  <c r="C55" i="6"/>
  <c r="C56" i="6"/>
  <c r="C57" i="6"/>
  <c r="C58" i="6"/>
  <c r="C59" i="6"/>
  <c r="C60" i="6"/>
  <c r="C61" i="6"/>
  <c r="C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E9" i="3"/>
  <c r="E10" i="3"/>
  <c r="E11" i="3"/>
  <c r="E12" i="3"/>
  <c r="E13" i="3"/>
  <c r="E14" i="3"/>
  <c r="E15" i="3"/>
  <c r="E17" i="3"/>
  <c r="E14" i="2"/>
  <c r="E15" i="2"/>
  <c r="E17" i="2"/>
  <c r="D77" i="1"/>
</calcChain>
</file>

<file path=xl/sharedStrings.xml><?xml version="1.0" encoding="utf-8"?>
<sst xmlns="http://schemas.openxmlformats.org/spreadsheetml/2006/main" count="264" uniqueCount="164">
  <si>
    <t>Expenditure</t>
  </si>
  <si>
    <t>Category</t>
  </si>
  <si>
    <t>Total</t>
  </si>
  <si>
    <t>1)</t>
  </si>
  <si>
    <t>Development Costs</t>
  </si>
  <si>
    <t>Description</t>
  </si>
  <si>
    <t>Costs</t>
  </si>
  <si>
    <t>Artistic Spending</t>
  </si>
  <si>
    <t>2)</t>
  </si>
  <si>
    <t>Music R&amp;D (Company Development)</t>
  </si>
  <si>
    <t>Marketing &amp; Developing Audiences</t>
  </si>
  <si>
    <t>General Marketing</t>
  </si>
  <si>
    <t>Overheads</t>
  </si>
  <si>
    <t>Insurance</t>
  </si>
  <si>
    <t>Goodwin Payment</t>
  </si>
  <si>
    <t>Accounting</t>
  </si>
  <si>
    <t>3)</t>
  </si>
  <si>
    <t>Developing Your Organisation</t>
  </si>
  <si>
    <t>Ongoing Memberships</t>
  </si>
  <si>
    <t>Travel &amp; Petty Cash</t>
  </si>
  <si>
    <t>4)</t>
  </si>
  <si>
    <t>Contingency</t>
  </si>
  <si>
    <t>Contingency @ 3%</t>
  </si>
  <si>
    <t>Other</t>
  </si>
  <si>
    <t>Final Contingency</t>
  </si>
  <si>
    <t>Total Incoming</t>
  </si>
  <si>
    <t>Total Expenditure</t>
  </si>
  <si>
    <t>Source</t>
  </si>
  <si>
    <t>Categories</t>
  </si>
  <si>
    <t>Earned Income</t>
  </si>
  <si>
    <t>Production Team Fees - Multiple</t>
  </si>
  <si>
    <t>Writer Rights + Royalties</t>
  </si>
  <si>
    <t>Set, Props, Costume - Multiple</t>
  </si>
  <si>
    <t>Local Authority Funding</t>
  </si>
  <si>
    <t>Venue Hire - Multiple</t>
  </si>
  <si>
    <t>Technical Hire/Purchases</t>
  </si>
  <si>
    <t>Hull City Council</t>
  </si>
  <si>
    <t>Accommodation - Multiple</t>
  </si>
  <si>
    <t>Production Administration - Multiple</t>
  </si>
  <si>
    <t>Other Public Funding</t>
  </si>
  <si>
    <t>Travel - Multiple</t>
  </si>
  <si>
    <t xml:space="preserve">Arts Council England </t>
  </si>
  <si>
    <t>Developing your Organisation</t>
  </si>
  <si>
    <t>Hull City of Culture 2017</t>
  </si>
  <si>
    <t>Paul Hamlyn Foundation</t>
  </si>
  <si>
    <t>Management Staff Travel Expenses</t>
  </si>
  <si>
    <t>Show Marketing - Print/Online/Digital - Multiple</t>
  </si>
  <si>
    <t>Company Marketing</t>
  </si>
  <si>
    <t>Rehearsal Room Utility Bills</t>
  </si>
  <si>
    <t>Equipment Insurance</t>
  </si>
  <si>
    <t>Percentages</t>
  </si>
  <si>
    <t>ACE Intervention Rate</t>
  </si>
  <si>
    <t>Match Funding</t>
  </si>
  <si>
    <t>Individual Total</t>
  </si>
  <si>
    <t>Total of ACE Categories</t>
  </si>
  <si>
    <t>Cost</t>
  </si>
  <si>
    <t>Units (Days)</t>
  </si>
  <si>
    <t>Actor 1</t>
  </si>
  <si>
    <t>Actor 2</t>
  </si>
  <si>
    <t>Writer 1</t>
  </si>
  <si>
    <t>Accommodation</t>
  </si>
  <si>
    <t>Travel</t>
  </si>
  <si>
    <t>Material Costs</t>
  </si>
  <si>
    <t>Actor 3</t>
  </si>
  <si>
    <t>Actor 4</t>
  </si>
  <si>
    <t>Actor 5</t>
  </si>
  <si>
    <t>Actor 6</t>
  </si>
  <si>
    <t>Actor 7</t>
  </si>
  <si>
    <t>Writer</t>
  </si>
  <si>
    <t>Venue Fee</t>
  </si>
  <si>
    <t>Marketing</t>
  </si>
  <si>
    <t>Set/Props</t>
  </si>
  <si>
    <t>Costume</t>
  </si>
  <si>
    <t>Script Printing</t>
  </si>
  <si>
    <t>MD Composition Fee</t>
  </si>
  <si>
    <t>MD Rehearsal Fee</t>
  </si>
  <si>
    <t>Writer Fees</t>
  </si>
  <si>
    <t>Writer Expenses</t>
  </si>
  <si>
    <t>Sesh Band Costs</t>
  </si>
  <si>
    <t>Stage Manager</t>
  </si>
  <si>
    <t>Deputy Stage Manager</t>
  </si>
  <si>
    <t>Lighting Designer</t>
  </si>
  <si>
    <t>Sound Designer</t>
  </si>
  <si>
    <t>Tech Hire</t>
  </si>
  <si>
    <t>Accessibility Costs</t>
  </si>
  <si>
    <t>Opening Bank Balance</t>
  </si>
  <si>
    <t>*</t>
  </si>
  <si>
    <t>ONGOING BANK BALANCE</t>
  </si>
  <si>
    <t>TOTAL INCOMING PER MONTH</t>
  </si>
  <si>
    <t>Five Years Box Office</t>
  </si>
  <si>
    <t>Hull UK City of Culture 2017</t>
  </si>
  <si>
    <t>Arts Council England</t>
  </si>
  <si>
    <t xml:space="preserve"> Totals </t>
  </si>
  <si>
    <t>INCOMINGS</t>
  </si>
  <si>
    <t xml:space="preserve">Aggregated expenditure </t>
  </si>
  <si>
    <t xml:space="preserve">TOTAL EXPEND </t>
  </si>
  <si>
    <t>FINAL CONTINGENCY AT APPROX 3%</t>
  </si>
  <si>
    <t xml:space="preserve">CONTINGENCY @ 3% </t>
  </si>
  <si>
    <t xml:space="preserve">TOTAL </t>
  </si>
  <si>
    <t>Core</t>
  </si>
  <si>
    <t xml:space="preserve">Advertising </t>
  </si>
  <si>
    <t xml:space="preserve">Photography </t>
  </si>
  <si>
    <t xml:space="preserve">Distribution &amp; postage </t>
  </si>
  <si>
    <t xml:space="preserve">Print </t>
  </si>
  <si>
    <t xml:space="preserve">Design </t>
  </si>
  <si>
    <t xml:space="preserve"> MARKETING </t>
  </si>
  <si>
    <t xml:space="preserve"> TOTAL </t>
  </si>
  <si>
    <t>Producer</t>
  </si>
  <si>
    <t xml:space="preserve">EXPENDITURE   </t>
  </si>
  <si>
    <t>MC FIVE YEARS CASH FLOW</t>
  </si>
  <si>
    <t>Five Years</t>
  </si>
  <si>
    <t>Box Office - Five Years</t>
  </si>
  <si>
    <t>Five Years R&amp;D</t>
  </si>
  <si>
    <t>Audition Costs</t>
  </si>
  <si>
    <t>Director Fee</t>
  </si>
  <si>
    <t>Director Weekly</t>
  </si>
  <si>
    <t>Producer Fee</t>
  </si>
  <si>
    <t>Communication Manager</t>
  </si>
  <si>
    <t>Director</t>
  </si>
  <si>
    <t>Communciations Manager</t>
  </si>
  <si>
    <t>Communications Manager</t>
  </si>
  <si>
    <t>Core Staff - 1 Day Per week</t>
  </si>
  <si>
    <t>The Dancind Dead</t>
  </si>
  <si>
    <t>Middle Child 2016/17</t>
  </si>
  <si>
    <t>Box Office - The Dancing Dead</t>
  </si>
  <si>
    <t>The Dancing Dead</t>
  </si>
  <si>
    <t>Composer</t>
  </si>
  <si>
    <t>Logic Pro X Purchase (Sound Software)</t>
  </si>
  <si>
    <t>Performer Fees - Multiple</t>
  </si>
  <si>
    <t>Designer Fees - Multiple</t>
  </si>
  <si>
    <t>MD/Composer Fees - Multiple</t>
  </si>
  <si>
    <t>Making Your Performance Accessible</t>
  </si>
  <si>
    <t>Production Accessibility Costs</t>
  </si>
  <si>
    <t>Company Member Development</t>
  </si>
  <si>
    <t>The Dancing Dead Box Office</t>
  </si>
  <si>
    <t>Middle Child Core Staff Fees</t>
  </si>
  <si>
    <t>Communications Manager Fee</t>
  </si>
  <si>
    <t>Middle Child Core Staff Fees - Multiple</t>
  </si>
  <si>
    <t>Set/Costume Designer Fee</t>
  </si>
  <si>
    <t>Support In Kind Total</t>
  </si>
  <si>
    <t>Support In Kind</t>
  </si>
  <si>
    <t>Designer</t>
  </si>
  <si>
    <t>Core Budget</t>
  </si>
  <si>
    <t>Middle Child - 2016/17</t>
  </si>
  <si>
    <t>Supernumaries (1 day x 3)</t>
  </si>
  <si>
    <t>Band 1</t>
  </si>
  <si>
    <t>Band 2</t>
  </si>
  <si>
    <t>Band 3</t>
  </si>
  <si>
    <t>DJ</t>
  </si>
  <si>
    <t>Choreographer</t>
  </si>
  <si>
    <t>Set Design Construction</t>
  </si>
  <si>
    <t>Contingency @ 2.5%</t>
  </si>
  <si>
    <t>Producer Weekly</t>
  </si>
  <si>
    <t>AD Total Salary</t>
  </si>
  <si>
    <t>Producer Total Salary</t>
  </si>
  <si>
    <t>Comms Total Salary</t>
  </si>
  <si>
    <t>Comms - 40 weeks @ 3 days p.w</t>
  </si>
  <si>
    <t>Comms - 4 weeks off</t>
  </si>
  <si>
    <t>Comms - 8  weeks @ 2 days p.w</t>
  </si>
  <si>
    <t>Private Funding</t>
  </si>
  <si>
    <t>TRANSFER from PP P2 - Excess Overall Contingency</t>
  </si>
  <si>
    <t>TRANSFER from PP P2 - Excess PAYE &amp; Accounting</t>
  </si>
  <si>
    <t>Core Staff - Management Fee</t>
  </si>
  <si>
    <t>Comms Manager - Management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</si>
</sst>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£-809]#,##0.00;[$£-809]#,##0.00"/>
    <numFmt numFmtId="165" formatCode="[$£-809]#,##0.00"/>
    <numFmt numFmtId="166" formatCode="_-* #,##0.00_-;\-* #,##0.00_-;_-* &quot;-&quot;??_-;_-@_-"/>
    <numFmt numFmtId="167" formatCode="&quot; &quot;[$£-809]* #,##0.00&quot; &quot;;&quot;-&quot;[$£-809]* #,##0.00&quot; &quot;;&quot; &quot;[$£-809]* &quot;-&quot;??&quot; &quot;"/>
    <numFmt numFmtId="168" formatCode="_-&quot;£&quot;* #,##0.00_-;\-&quot;£&quot;* #,##0.00_-;_-&quot;£&quot;* &quot;-&quot;??_-;_-@_-"/>
    <numFmt numFmtId="169" formatCode="&quot;£&quot;#,##0.00"/>
  </numFmts>
  <fonts count="21" x14ac:knownFonts="1">
    <font>
      <sz val="12"/>
      <color indexed="8"/>
      <name val="Calibri"/>
    </font>
    <font>
      <sz val="12"/>
      <color theme="1"/>
      <name val="Helvetica"/>
      <family val="2"/>
      <scheme val="minor"/>
    </font>
    <font>
      <sz val="12"/>
      <color theme="1"/>
      <name val="Helvetica"/>
      <family val="2"/>
      <scheme val="minor"/>
    </font>
    <font>
      <sz val="12"/>
      <color theme="1"/>
      <name val="Helvetica"/>
      <family val="2"/>
      <scheme val="minor"/>
    </font>
    <font>
      <sz val="12"/>
      <color indexed="8"/>
      <name val="Helvetica"/>
    </font>
    <font>
      <b/>
      <sz val="16"/>
      <color indexed="8"/>
      <name val="Calibri"/>
    </font>
    <font>
      <sz val="16"/>
      <color indexed="8"/>
      <name val="Calibri"/>
    </font>
    <font>
      <b/>
      <sz val="12"/>
      <color indexed="8"/>
      <name val="Calibri"/>
    </font>
    <font>
      <sz val="12"/>
      <color indexed="15"/>
      <name val="Calibri"/>
    </font>
    <font>
      <b/>
      <sz val="12"/>
      <color indexed="8"/>
      <name val="Helvetica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</font>
    <font>
      <sz val="12"/>
      <color indexed="8"/>
      <name val="Arial"/>
    </font>
    <font>
      <b/>
      <sz val="16"/>
      <color theme="1"/>
      <name val="Helvetica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</font>
    <font>
      <sz val="12"/>
      <color indexed="8"/>
      <name val="Arial Hebrew"/>
      <charset val="177"/>
    </font>
    <font>
      <sz val="12"/>
      <color indexed="8"/>
      <name val="Calibri"/>
    </font>
    <font>
      <sz val="12"/>
      <color indexed="8"/>
      <name val="Verdana"/>
    </font>
    <font>
      <i/>
      <sz val="12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ashed">
        <color indexed="8"/>
      </bottom>
      <diagonal/>
    </border>
    <border>
      <left style="thin">
        <color indexed="10"/>
      </left>
      <right style="dashed">
        <color indexed="8"/>
      </right>
      <top style="thin">
        <color indexed="10"/>
      </top>
      <bottom style="thin">
        <color indexed="10"/>
      </bottom>
      <diagonal/>
    </border>
    <border>
      <left style="dashed">
        <color indexed="8"/>
      </left>
      <right/>
      <top style="dashed">
        <color indexed="8"/>
      </top>
      <bottom/>
      <diagonal/>
    </border>
    <border>
      <left/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 style="dashed">
        <color indexed="8"/>
      </right>
      <top style="thin">
        <color indexed="10"/>
      </top>
      <bottom style="thin">
        <color indexed="10"/>
      </bottom>
      <diagonal/>
    </border>
    <border>
      <left/>
      <right/>
      <top style="dashed">
        <color indexed="8"/>
      </top>
      <bottom/>
      <diagonal/>
    </border>
    <border>
      <left style="dashed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ashed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dashed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dashed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dashed">
        <color indexed="8"/>
      </right>
      <top style="thin">
        <color indexed="10"/>
      </top>
      <bottom/>
      <diagonal/>
    </border>
    <border>
      <left style="dashed">
        <color indexed="8"/>
      </left>
      <right/>
      <top/>
      <bottom style="dashed">
        <color indexed="8"/>
      </bottom>
      <diagonal/>
    </border>
    <border>
      <left/>
      <right style="dashed">
        <color indexed="8"/>
      </right>
      <top/>
      <bottom style="dashed">
        <color indexed="8"/>
      </bottom>
      <diagonal/>
    </border>
    <border>
      <left style="thin">
        <color indexed="10"/>
      </left>
      <right style="thin">
        <color indexed="10"/>
      </right>
      <top style="dashed">
        <color indexed="8"/>
      </top>
      <bottom style="dashed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/>
      <bottom style="dashed">
        <color indexed="8"/>
      </bottom>
      <diagonal/>
    </border>
    <border>
      <left style="thin">
        <color indexed="10"/>
      </left>
      <right style="thin">
        <color indexed="10"/>
      </right>
      <top style="dashed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Dashed">
        <color indexed="13"/>
      </bottom>
      <diagonal/>
    </border>
    <border>
      <left style="thin">
        <color indexed="10"/>
      </left>
      <right style="mediumDashed">
        <color indexed="13"/>
      </right>
      <top style="thin">
        <color indexed="10"/>
      </top>
      <bottom style="thin">
        <color indexed="10"/>
      </bottom>
      <diagonal/>
    </border>
    <border>
      <left style="mediumDashed">
        <color indexed="13"/>
      </left>
      <right style="thin">
        <color indexed="10"/>
      </right>
      <top style="mediumDashed">
        <color indexed="13"/>
      </top>
      <bottom/>
      <diagonal/>
    </border>
    <border>
      <left style="thin">
        <color indexed="10"/>
      </left>
      <right style="thin">
        <color indexed="10"/>
      </right>
      <top style="mediumDashed">
        <color indexed="13"/>
      </top>
      <bottom/>
      <diagonal/>
    </border>
    <border>
      <left style="thin">
        <color indexed="10"/>
      </left>
      <right style="dashed">
        <color indexed="13"/>
      </right>
      <top style="mediumDashed">
        <color indexed="13"/>
      </top>
      <bottom/>
      <diagonal/>
    </border>
    <border>
      <left style="dashed">
        <color indexed="13"/>
      </left>
      <right style="dashed">
        <color indexed="13"/>
      </right>
      <top style="mediumDashed">
        <color indexed="13"/>
      </top>
      <bottom/>
      <diagonal/>
    </border>
    <border>
      <left style="dashed">
        <color indexed="13"/>
      </left>
      <right style="thin">
        <color indexed="10"/>
      </right>
      <top style="mediumDashed">
        <color indexed="13"/>
      </top>
      <bottom/>
      <diagonal/>
    </border>
    <border>
      <left style="thin">
        <color indexed="10"/>
      </left>
      <right style="mediumDashed">
        <color indexed="13"/>
      </right>
      <top style="mediumDashed">
        <color indexed="13"/>
      </top>
      <bottom/>
      <diagonal/>
    </border>
    <border>
      <left style="mediumDashed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Dashed">
        <color indexed="13"/>
      </left>
      <right/>
      <top/>
      <bottom/>
      <diagonal/>
    </border>
    <border>
      <left/>
      <right/>
      <top/>
      <bottom/>
      <diagonal/>
    </border>
    <border>
      <left/>
      <right style="dashed">
        <color indexed="13"/>
      </right>
      <top/>
      <bottom/>
      <diagonal/>
    </border>
    <border>
      <left style="dashed">
        <color indexed="13"/>
      </left>
      <right style="dashed">
        <color indexed="13"/>
      </right>
      <top/>
      <bottom/>
      <diagonal/>
    </border>
    <border>
      <left style="dashed">
        <color indexed="13"/>
      </left>
      <right/>
      <top/>
      <bottom/>
      <diagonal/>
    </border>
    <border>
      <left/>
      <right style="mediumDashed">
        <color indexed="13"/>
      </right>
      <top/>
      <bottom/>
      <diagonal/>
    </border>
    <border>
      <left style="mediumDashed">
        <color indexed="13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dashed">
        <color indexed="13"/>
      </right>
      <top/>
      <bottom style="thin">
        <color indexed="10"/>
      </bottom>
      <diagonal/>
    </border>
    <border>
      <left style="dashed">
        <color indexed="13"/>
      </left>
      <right style="dashed">
        <color indexed="13"/>
      </right>
      <top/>
      <bottom style="thin">
        <color indexed="10"/>
      </bottom>
      <diagonal/>
    </border>
    <border>
      <left style="dashed">
        <color indexed="13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Dashed">
        <color indexed="13"/>
      </right>
      <top/>
      <bottom style="thin">
        <color indexed="10"/>
      </bottom>
      <diagonal/>
    </border>
    <border>
      <left style="thin">
        <color indexed="10"/>
      </left>
      <right style="dashed">
        <color indexed="13"/>
      </right>
      <top style="thin">
        <color indexed="10"/>
      </top>
      <bottom style="thin">
        <color indexed="10"/>
      </bottom>
      <diagonal/>
    </border>
    <border>
      <left style="dashed">
        <color indexed="13"/>
      </left>
      <right style="dashed">
        <color indexed="13"/>
      </right>
      <top style="thin">
        <color indexed="10"/>
      </top>
      <bottom style="thin">
        <color indexed="10"/>
      </bottom>
      <diagonal/>
    </border>
    <border>
      <left style="dashed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ashed">
        <color indexed="14"/>
      </right>
      <top style="thin">
        <color indexed="10"/>
      </top>
      <bottom style="thin">
        <color indexed="10"/>
      </bottom>
      <diagonal/>
    </border>
    <border>
      <left style="dashed">
        <color indexed="14"/>
      </left>
      <right style="dashed">
        <color indexed="14"/>
      </right>
      <top style="thin">
        <color indexed="10"/>
      </top>
      <bottom style="thin">
        <color indexed="10"/>
      </bottom>
      <diagonal/>
    </border>
    <border>
      <left style="dashed">
        <color indexed="1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Dashed">
        <color indexed="13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dashed">
        <color indexed="14"/>
      </right>
      <top style="thin">
        <color indexed="10"/>
      </top>
      <bottom/>
      <diagonal/>
    </border>
    <border>
      <left style="dashed">
        <color indexed="14"/>
      </left>
      <right style="dashed">
        <color indexed="14"/>
      </right>
      <top style="thin">
        <color indexed="10"/>
      </top>
      <bottom/>
      <diagonal/>
    </border>
    <border>
      <left style="dashed">
        <color indexed="1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Dashed">
        <color indexed="13"/>
      </right>
      <top style="thin">
        <color indexed="10"/>
      </top>
      <bottom/>
      <diagonal/>
    </border>
    <border>
      <left style="mediumDashed">
        <color indexed="13"/>
      </left>
      <right style="thin">
        <color indexed="10"/>
      </right>
      <top/>
      <bottom style="mediumDashed">
        <color indexed="13"/>
      </bottom>
      <diagonal/>
    </border>
    <border>
      <left style="thin">
        <color indexed="10"/>
      </left>
      <right style="thin">
        <color indexed="10"/>
      </right>
      <top/>
      <bottom style="mediumDashed">
        <color indexed="13"/>
      </bottom>
      <diagonal/>
    </border>
    <border>
      <left style="thin">
        <color indexed="10"/>
      </left>
      <right style="dashed">
        <color indexed="13"/>
      </right>
      <top/>
      <bottom style="mediumDashed">
        <color indexed="13"/>
      </bottom>
      <diagonal/>
    </border>
    <border>
      <left style="dashed">
        <color indexed="13"/>
      </left>
      <right style="dashed">
        <color indexed="13"/>
      </right>
      <top/>
      <bottom style="mediumDashed">
        <color indexed="13"/>
      </bottom>
      <diagonal/>
    </border>
    <border>
      <left style="dashed">
        <color indexed="13"/>
      </left>
      <right style="thin">
        <color indexed="10"/>
      </right>
      <top/>
      <bottom style="mediumDashed">
        <color indexed="13"/>
      </bottom>
      <diagonal/>
    </border>
    <border>
      <left style="thin">
        <color indexed="10"/>
      </left>
      <right style="mediumDashed">
        <color indexed="13"/>
      </right>
      <top/>
      <bottom style="mediumDashed">
        <color indexed="13"/>
      </bottom>
      <diagonal/>
    </border>
    <border>
      <left style="thin">
        <color indexed="10"/>
      </left>
      <right style="thin">
        <color indexed="10"/>
      </right>
      <top style="mediumDashed">
        <color indexed="13"/>
      </top>
      <bottom style="thin">
        <color indexed="1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indexed="14"/>
      </left>
      <right style="thin">
        <color indexed="10"/>
      </right>
      <top/>
      <bottom/>
      <diagonal/>
    </border>
    <border>
      <left style="dashed">
        <color indexed="14"/>
      </left>
      <right/>
      <top style="thin">
        <color indexed="10"/>
      </top>
      <bottom style="thin">
        <color indexed="10"/>
      </bottom>
      <diagonal/>
    </border>
    <border>
      <left/>
      <right style="mediumDashed">
        <color indexed="13"/>
      </right>
      <top style="thin">
        <color indexed="10"/>
      </top>
      <bottom style="thin">
        <color indexed="10"/>
      </bottom>
      <diagonal/>
    </border>
    <border>
      <left style="dashed">
        <color indexed="14"/>
      </left>
      <right style="thin">
        <color indexed="10"/>
      </right>
      <top/>
      <bottom style="thin">
        <color indexed="10"/>
      </bottom>
      <diagonal/>
    </border>
    <border>
      <left style="dashed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dashed">
        <color auto="1"/>
      </left>
      <right style="thin">
        <color indexed="1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10"/>
      </left>
      <right style="thin">
        <color indexed="1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dashed">
        <color indexed="14"/>
      </left>
      <right style="thin">
        <color theme="0" tint="-0.24994659260841701"/>
      </right>
      <top style="thin">
        <color indexed="10"/>
      </top>
      <bottom style="thin">
        <color indexed="10"/>
      </bottom>
      <diagonal/>
    </border>
    <border>
      <left style="thin">
        <color theme="0" tint="-0.2499465926084170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ashed">
        <color indexed="8"/>
      </left>
      <right style="thin">
        <color theme="0" tint="-0.34998626667073579"/>
      </right>
      <top style="dashed">
        <color indexed="8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indexed="8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indexed="8"/>
      </right>
      <top style="dashed">
        <color indexed="8"/>
      </top>
      <bottom style="thin">
        <color theme="0" tint="-0.34998626667073579"/>
      </bottom>
      <diagonal/>
    </border>
    <border>
      <left style="dashed">
        <color indexed="8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indexed="8"/>
      </left>
      <right style="thin">
        <color theme="0" tint="-0.34998626667073579"/>
      </right>
      <top style="thin">
        <color theme="0" tint="-0.34998626667073579"/>
      </top>
      <bottom style="dashed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ashed">
        <color indexed="8"/>
      </bottom>
      <diagonal/>
    </border>
    <border>
      <left style="thin">
        <color theme="0" tint="-0.34998626667073579"/>
      </left>
      <right style="dashed">
        <color indexed="8"/>
      </right>
      <top style="thin">
        <color theme="0" tint="-0.34998626667073579"/>
      </top>
      <bottom style="dashed">
        <color indexed="8"/>
      </bottom>
      <diagonal/>
    </border>
  </borders>
  <cellStyleXfs count="6">
    <xf numFmtId="0" fontId="0" fillId="0" borderId="0" applyNumberFormat="0" applyFill="0" applyBorder="0" applyProtection="0"/>
    <xf numFmtId="0" fontId="3" fillId="0" borderId="30"/>
    <xf numFmtId="0" fontId="19" fillId="0" borderId="30" applyNumberFormat="0" applyFill="0" applyBorder="0" applyProtection="0">
      <alignment vertical="top" wrapText="1"/>
    </xf>
    <xf numFmtId="0" fontId="1" fillId="0" borderId="30"/>
    <xf numFmtId="168" fontId="1" fillId="0" borderId="30" applyFont="0" applyFill="0" applyBorder="0" applyAlignment="0" applyProtection="0"/>
    <xf numFmtId="0" fontId="18" fillId="0" borderId="30"/>
  </cellStyleXfs>
  <cellXfs count="201">
    <xf numFmtId="0" fontId="0" fillId="0" borderId="0" xfId="0" applyFont="1" applyAlignment="1"/>
    <xf numFmtId="0" fontId="0" fillId="2" borderId="1" xfId="0" applyNumberFormat="1" applyFont="1" applyFill="1" applyBorder="1" applyAlignment="1"/>
    <xf numFmtId="49" fontId="5" fillId="2" borderId="1" xfId="0" applyNumberFormat="1" applyFont="1" applyFill="1" applyBorder="1" applyAlignment="1"/>
    <xf numFmtId="164" fontId="0" fillId="2" borderId="1" xfId="0" applyNumberFormat="1" applyFont="1" applyFill="1" applyBorder="1" applyAlignment="1"/>
    <xf numFmtId="165" fontId="0" fillId="2" borderId="1" xfId="0" applyNumberFormat="1" applyFont="1" applyFill="1" applyBorder="1" applyAlignment="1"/>
    <xf numFmtId="0" fontId="6" fillId="2" borderId="1" xfId="0" applyNumberFormat="1" applyFont="1" applyFill="1" applyBorder="1" applyAlignment="1"/>
    <xf numFmtId="0" fontId="7" fillId="2" borderId="1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0" fillId="2" borderId="2" xfId="0" applyNumberFormat="1" applyFont="1" applyFill="1" applyBorder="1" applyAlignment="1"/>
    <xf numFmtId="164" fontId="0" fillId="2" borderId="2" xfId="0" applyNumberFormat="1" applyFont="1" applyFill="1" applyBorder="1" applyAlignment="1"/>
    <xf numFmtId="49" fontId="7" fillId="2" borderId="3" xfId="0" applyNumberFormat="1" applyFont="1" applyFill="1" applyBorder="1" applyAlignment="1">
      <alignment horizontal="right"/>
    </xf>
    <xf numFmtId="49" fontId="7" fillId="3" borderId="4" xfId="0" applyNumberFormat="1" applyFont="1" applyFill="1" applyBorder="1" applyAlignment="1"/>
    <xf numFmtId="164" fontId="0" fillId="3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7" fillId="3" borderId="7" xfId="0" applyNumberFormat="1" applyFont="1" applyFill="1" applyBorder="1" applyAlignment="1"/>
    <xf numFmtId="0" fontId="0" fillId="2" borderId="8" xfId="0" applyNumberFormat="1" applyFont="1" applyFill="1" applyBorder="1" applyAlignment="1"/>
    <xf numFmtId="0" fontId="7" fillId="2" borderId="3" xfId="0" applyNumberFormat="1" applyFont="1" applyFill="1" applyBorder="1" applyAlignment="1">
      <alignment horizontal="right"/>
    </xf>
    <xf numFmtId="0" fontId="0" fillId="2" borderId="9" xfId="0" applyNumberFormat="1" applyFont="1" applyFill="1" applyBorder="1" applyAlignment="1"/>
    <xf numFmtId="164" fontId="0" fillId="2" borderId="10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11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0" fillId="2" borderId="12" xfId="0" applyNumberFormat="1" applyFont="1" applyFill="1" applyBorder="1" applyAlignment="1"/>
    <xf numFmtId="164" fontId="0" fillId="2" borderId="13" xfId="0" applyNumberFormat="1" applyFont="1" applyFill="1" applyBorder="1" applyAlignment="1"/>
    <xf numFmtId="164" fontId="0" fillId="2" borderId="3" xfId="0" applyNumberFormat="1" applyFont="1" applyFill="1" applyBorder="1" applyAlignment="1"/>
    <xf numFmtId="49" fontId="7" fillId="3" borderId="14" xfId="0" applyNumberFormat="1" applyFont="1" applyFill="1" applyBorder="1" applyAlignment="1"/>
    <xf numFmtId="164" fontId="7" fillId="3" borderId="15" xfId="0" applyNumberFormat="1" applyFont="1" applyFill="1" applyBorder="1" applyAlignment="1"/>
    <xf numFmtId="49" fontId="0" fillId="2" borderId="1" xfId="0" applyNumberFormat="1" applyFont="1" applyFill="1" applyBorder="1" applyAlignment="1"/>
    <xf numFmtId="0" fontId="0" fillId="2" borderId="16" xfId="0" applyNumberFormat="1" applyFont="1" applyFill="1" applyBorder="1" applyAlignment="1"/>
    <xf numFmtId="0" fontId="0" fillId="2" borderId="3" xfId="0" applyNumberFormat="1" applyFont="1" applyFill="1" applyBorder="1" applyAlignment="1"/>
    <xf numFmtId="49" fontId="0" fillId="2" borderId="8" xfId="0" applyNumberFormat="1" applyFont="1" applyFill="1" applyBorder="1" applyAlignment="1"/>
    <xf numFmtId="164" fontId="0" fillId="2" borderId="8" xfId="0" applyNumberFormat="1" applyFont="1" applyFill="1" applyBorder="1" applyAlignment="1"/>
    <xf numFmtId="0" fontId="0" fillId="2" borderId="17" xfId="0" applyNumberFormat="1" applyFont="1" applyFill="1" applyBorder="1" applyAlignment="1"/>
    <xf numFmtId="0" fontId="7" fillId="3" borderId="18" xfId="0" applyNumberFormat="1" applyFont="1" applyFill="1" applyBorder="1" applyAlignment="1"/>
    <xf numFmtId="164" fontId="0" fillId="2" borderId="16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0" fillId="2" borderId="20" xfId="0" applyNumberFormat="1" applyFont="1" applyFill="1" applyBorder="1" applyAlignment="1"/>
    <xf numFmtId="164" fontId="0" fillId="2" borderId="20" xfId="0" applyNumberFormat="1" applyFont="1" applyFill="1" applyBorder="1" applyAlignment="1"/>
    <xf numFmtId="0" fontId="0" fillId="2" borderId="21" xfId="0" applyNumberFormat="1" applyFont="1" applyFill="1" applyBorder="1" applyAlignment="1"/>
    <xf numFmtId="0" fontId="0" fillId="2" borderId="22" xfId="0" applyNumberFormat="1" applyFont="1" applyFill="1" applyBorder="1" applyAlignment="1"/>
    <xf numFmtId="0" fontId="0" fillId="2" borderId="23" xfId="0" applyNumberFormat="1" applyFont="1" applyFill="1" applyBorder="1" applyAlignment="1"/>
    <xf numFmtId="164" fontId="0" fillId="2" borderId="24" xfId="0" applyNumberFormat="1" applyFont="1" applyFill="1" applyBorder="1" applyAlignment="1"/>
    <xf numFmtId="0" fontId="0" fillId="2" borderId="25" xfId="0" applyNumberFormat="1" applyFont="1" applyFill="1" applyBorder="1" applyAlignment="1"/>
    <xf numFmtId="0" fontId="0" fillId="2" borderId="26" xfId="0" applyNumberFormat="1" applyFont="1" applyFill="1" applyBorder="1" applyAlignment="1"/>
    <xf numFmtId="164" fontId="0" fillId="2" borderId="27" xfId="0" applyNumberFormat="1" applyFont="1" applyFill="1" applyBorder="1" applyAlignment="1"/>
    <xf numFmtId="0" fontId="0" fillId="2" borderId="28" xfId="0" applyNumberFormat="1" applyFont="1" applyFill="1" applyBorder="1" applyAlignment="1"/>
    <xf numFmtId="0" fontId="0" fillId="3" borderId="29" xfId="0" applyNumberFormat="1" applyFont="1" applyFill="1" applyBorder="1" applyAlignment="1"/>
    <xf numFmtId="164" fontId="0" fillId="3" borderId="31" xfId="0" applyNumberFormat="1" applyFont="1" applyFill="1" applyBorder="1" applyAlignment="1"/>
    <xf numFmtId="0" fontId="0" fillId="3" borderId="32" xfId="0" applyNumberFormat="1" applyFont="1" applyFill="1" applyBorder="1" applyAlignment="1"/>
    <xf numFmtId="164" fontId="0" fillId="3" borderId="34" xfId="0" applyNumberFormat="1" applyFont="1" applyFill="1" applyBorder="1" applyAlignment="1"/>
    <xf numFmtId="0" fontId="0" fillId="2" borderId="35" xfId="0" applyNumberFormat="1" applyFont="1" applyFill="1" applyBorder="1" applyAlignment="1"/>
    <xf numFmtId="0" fontId="0" fillId="2" borderId="11" xfId="0" applyNumberFormat="1" applyFont="1" applyFill="1" applyBorder="1" applyAlignment="1"/>
    <xf numFmtId="164" fontId="0" fillId="2" borderId="36" xfId="0" applyNumberFormat="1" applyFont="1" applyFill="1" applyBorder="1" applyAlignment="1"/>
    <xf numFmtId="0" fontId="0" fillId="2" borderId="37" xfId="0" applyNumberFormat="1" applyFont="1" applyFill="1" applyBorder="1" applyAlignment="1"/>
    <xf numFmtId="0" fontId="0" fillId="2" borderId="38" xfId="0" applyNumberFormat="1" applyFont="1" applyFill="1" applyBorder="1" applyAlignment="1"/>
    <xf numFmtId="164" fontId="0" fillId="2" borderId="11" xfId="0" applyNumberFormat="1" applyFont="1" applyFill="1" applyBorder="1" applyAlignment="1"/>
    <xf numFmtId="164" fontId="0" fillId="2" borderId="39" xfId="0" applyNumberFormat="1" applyFont="1" applyFill="1" applyBorder="1" applyAlignment="1"/>
    <xf numFmtId="49" fontId="7" fillId="2" borderId="40" xfId="0" applyNumberFormat="1" applyFont="1" applyFill="1" applyBorder="1" applyAlignment="1">
      <alignment horizontal="right"/>
    </xf>
    <xf numFmtId="0" fontId="0" fillId="2" borderId="41" xfId="0" applyNumberFormat="1" applyFont="1" applyFill="1" applyBorder="1" applyAlignment="1"/>
    <xf numFmtId="49" fontId="7" fillId="2" borderId="42" xfId="0" applyNumberFormat="1" applyFont="1" applyFill="1" applyBorder="1" applyAlignment="1"/>
    <xf numFmtId="164" fontId="0" fillId="2" borderId="21" xfId="0" applyNumberFormat="1" applyFont="1" applyFill="1" applyBorder="1" applyAlignment="1"/>
    <xf numFmtId="164" fontId="0" fillId="2" borderId="40" xfId="0" applyNumberFormat="1" applyFont="1" applyFill="1" applyBorder="1" applyAlignment="1"/>
    <xf numFmtId="0" fontId="0" fillId="2" borderId="42" xfId="0" applyNumberFormat="1" applyFont="1" applyFill="1" applyBorder="1" applyAlignment="1"/>
    <xf numFmtId="164" fontId="7" fillId="2" borderId="43" xfId="0" applyNumberFormat="1" applyFont="1" applyFill="1" applyBorder="1" applyAlignment="1"/>
    <xf numFmtId="0" fontId="0" fillId="2" borderId="44" xfId="0" applyNumberFormat="1" applyFont="1" applyFill="1" applyBorder="1" applyAlignment="1"/>
    <xf numFmtId="49" fontId="7" fillId="2" borderId="45" xfId="0" applyNumberFormat="1" applyFont="1" applyFill="1" applyBorder="1" applyAlignment="1"/>
    <xf numFmtId="164" fontId="7" fillId="2" borderId="1" xfId="0" applyNumberFormat="1" applyFont="1" applyFill="1" applyBorder="1" applyAlignment="1"/>
    <xf numFmtId="0" fontId="8" fillId="2" borderId="1" xfId="0" applyNumberFormat="1" applyFont="1" applyFill="1" applyBorder="1" applyAlignment="1">
      <alignment horizontal="left"/>
    </xf>
    <xf numFmtId="164" fontId="8" fillId="2" borderId="43" xfId="0" applyNumberFormat="1" applyFont="1" applyFill="1" applyBorder="1" applyAlignment="1"/>
    <xf numFmtId="49" fontId="0" fillId="2" borderId="45" xfId="0" applyNumberFormat="1" applyFont="1" applyFill="1" applyBorder="1" applyAlignment="1"/>
    <xf numFmtId="164" fontId="0" fillId="2" borderId="43" xfId="0" applyNumberFormat="1" applyFont="1" applyFill="1" applyBorder="1" applyAlignment="1"/>
    <xf numFmtId="49" fontId="0" fillId="2" borderId="1" xfId="0" applyNumberFormat="1" applyFont="1" applyFill="1" applyBorder="1" applyAlignment="1">
      <alignment horizontal="left"/>
    </xf>
    <xf numFmtId="0" fontId="7" fillId="2" borderId="45" xfId="0" applyNumberFormat="1" applyFont="1" applyFill="1" applyBorder="1" applyAlignment="1"/>
    <xf numFmtId="0" fontId="0" fillId="2" borderId="43" xfId="0" applyNumberFormat="1" applyFont="1" applyFill="1" applyBorder="1" applyAlignment="1"/>
    <xf numFmtId="0" fontId="0" fillId="2" borderId="45" xfId="0" applyNumberFormat="1" applyFont="1" applyFill="1" applyBorder="1" applyAlignment="1"/>
    <xf numFmtId="0" fontId="8" fillId="2" borderId="1" xfId="0" applyNumberFormat="1" applyFont="1" applyFill="1" applyBorder="1" applyAlignment="1"/>
    <xf numFmtId="0" fontId="0" fillId="2" borderId="46" xfId="0" applyNumberFormat="1" applyFont="1" applyFill="1" applyBorder="1" applyAlignment="1"/>
    <xf numFmtId="0" fontId="8" fillId="2" borderId="17" xfId="0" applyNumberFormat="1" applyFont="1" applyFill="1" applyBorder="1" applyAlignment="1"/>
    <xf numFmtId="164" fontId="8" fillId="2" borderId="47" xfId="0" applyNumberFormat="1" applyFont="1" applyFill="1" applyBorder="1" applyAlignment="1"/>
    <xf numFmtId="0" fontId="0" fillId="2" borderId="48" xfId="0" applyNumberFormat="1" applyFont="1" applyFill="1" applyBorder="1" applyAlignment="1"/>
    <xf numFmtId="0" fontId="0" fillId="2" borderId="49" xfId="0" applyNumberFormat="1" applyFont="1" applyFill="1" applyBorder="1" applyAlignment="1"/>
    <xf numFmtId="164" fontId="0" fillId="2" borderId="17" xfId="0" applyNumberFormat="1" applyFont="1" applyFill="1" applyBorder="1" applyAlignment="1"/>
    <xf numFmtId="164" fontId="0" fillId="2" borderId="50" xfId="0" applyNumberFormat="1" applyFont="1" applyFill="1" applyBorder="1" applyAlignment="1"/>
    <xf numFmtId="49" fontId="7" fillId="3" borderId="30" xfId="0" applyNumberFormat="1" applyFont="1" applyFill="1" applyBorder="1" applyAlignment="1"/>
    <xf numFmtId="164" fontId="7" fillId="3" borderId="31" xfId="0" applyNumberFormat="1" applyFont="1" applyFill="1" applyBorder="1" applyAlignment="1"/>
    <xf numFmtId="49" fontId="7" fillId="3" borderId="33" xfId="0" applyNumberFormat="1" applyFont="1" applyFill="1" applyBorder="1" applyAlignment="1"/>
    <xf numFmtId="164" fontId="7" fillId="3" borderId="30" xfId="0" applyNumberFormat="1" applyFont="1" applyFill="1" applyBorder="1" applyAlignment="1"/>
    <xf numFmtId="0" fontId="0" fillId="2" borderId="51" xfId="0" applyNumberFormat="1" applyFont="1" applyFill="1" applyBorder="1" applyAlignment="1"/>
    <xf numFmtId="0" fontId="0" fillId="2" borderId="52" xfId="0" applyNumberFormat="1" applyFont="1" applyFill="1" applyBorder="1" applyAlignment="1"/>
    <xf numFmtId="164" fontId="0" fillId="2" borderId="53" xfId="0" applyNumberFormat="1" applyFont="1" applyFill="1" applyBorder="1" applyAlignment="1"/>
    <xf numFmtId="0" fontId="0" fillId="2" borderId="54" xfId="0" applyNumberFormat="1" applyFont="1" applyFill="1" applyBorder="1" applyAlignment="1"/>
    <xf numFmtId="0" fontId="0" fillId="2" borderId="55" xfId="0" applyNumberFormat="1" applyFont="1" applyFill="1" applyBorder="1" applyAlignment="1"/>
    <xf numFmtId="164" fontId="0" fillId="2" borderId="56" xfId="0" applyNumberFormat="1" applyFont="1" applyFill="1" applyBorder="1" applyAlignment="1"/>
    <xf numFmtId="0" fontId="0" fillId="2" borderId="57" xfId="0" applyNumberFormat="1" applyFont="1" applyFill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/>
    <xf numFmtId="0" fontId="3" fillId="0" borderId="30" xfId="1"/>
    <xf numFmtId="0" fontId="3" fillId="0" borderId="30" xfId="1" applyAlignment="1">
      <alignment horizontal="right"/>
    </xf>
    <xf numFmtId="166" fontId="10" fillId="0" borderId="58" xfId="1" applyNumberFormat="1" applyFont="1" applyBorder="1"/>
    <xf numFmtId="166" fontId="11" fillId="0" borderId="58" xfId="1" applyNumberFormat="1" applyFont="1" applyBorder="1"/>
    <xf numFmtId="166" fontId="11" fillId="0" borderId="59" xfId="1" applyNumberFormat="1" applyFont="1" applyFill="1" applyBorder="1"/>
    <xf numFmtId="166" fontId="10" fillId="0" borderId="60" xfId="1" applyNumberFormat="1" applyFont="1" applyBorder="1"/>
    <xf numFmtId="166" fontId="10" fillId="0" borderId="59" xfId="1" applyNumberFormat="1" applyFont="1" applyFill="1" applyBorder="1"/>
    <xf numFmtId="166" fontId="10" fillId="0" borderId="30" xfId="1" applyNumberFormat="1" applyFont="1"/>
    <xf numFmtId="17" fontId="11" fillId="0" borderId="30" xfId="1" applyNumberFormat="1" applyFont="1" applyAlignment="1">
      <alignment horizontal="center"/>
    </xf>
    <xf numFmtId="166" fontId="11" fillId="0" borderId="30" xfId="1" applyNumberFormat="1" applyFont="1" applyAlignment="1">
      <alignment horizontal="center"/>
    </xf>
    <xf numFmtId="0" fontId="14" fillId="0" borderId="30" xfId="1" applyFont="1"/>
    <xf numFmtId="166" fontId="15" fillId="0" borderId="30" xfId="1" applyNumberFormat="1" applyFont="1"/>
    <xf numFmtId="166" fontId="11" fillId="0" borderId="30" xfId="1" applyNumberFormat="1" applyFont="1"/>
    <xf numFmtId="166" fontId="11" fillId="0" borderId="30" xfId="1" applyNumberFormat="1" applyFont="1" applyFill="1"/>
    <xf numFmtId="166" fontId="11" fillId="0" borderId="59" xfId="1" applyNumberFormat="1" applyFont="1" applyBorder="1"/>
    <xf numFmtId="166" fontId="10" fillId="0" borderId="30" xfId="1" applyNumberFormat="1" applyFont="1" applyFill="1"/>
    <xf numFmtId="166" fontId="11" fillId="0" borderId="30" xfId="1" applyNumberFormat="1" applyFont="1" applyAlignment="1">
      <alignment horizontal="right"/>
    </xf>
    <xf numFmtId="166" fontId="11" fillId="0" borderId="30" xfId="1" applyNumberFormat="1" applyFont="1" applyFill="1" applyAlignment="1">
      <alignment horizontal="right"/>
    </xf>
    <xf numFmtId="166" fontId="10" fillId="0" borderId="30" xfId="1" applyNumberFormat="1" applyFont="1" applyAlignment="1">
      <alignment horizontal="right"/>
    </xf>
    <xf numFmtId="0" fontId="3" fillId="0" borderId="30" xfId="1" applyFill="1"/>
    <xf numFmtId="168" fontId="16" fillId="0" borderId="30" xfId="1" applyNumberFormat="1" applyFont="1"/>
    <xf numFmtId="0" fontId="0" fillId="2" borderId="61" xfId="0" applyNumberFormat="1" applyFont="1" applyFill="1" applyBorder="1" applyAlignment="1"/>
    <xf numFmtId="49" fontId="7" fillId="2" borderId="61" xfId="0" applyNumberFormat="1" applyFont="1" applyFill="1" applyBorder="1" applyAlignment="1"/>
    <xf numFmtId="169" fontId="0" fillId="2" borderId="61" xfId="0" applyNumberFormat="1" applyFont="1" applyFill="1" applyBorder="1" applyAlignment="1"/>
    <xf numFmtId="0" fontId="0" fillId="0" borderId="61" xfId="0" applyFont="1" applyBorder="1" applyAlignment="1"/>
    <xf numFmtId="0" fontId="7" fillId="2" borderId="61" xfId="0" applyNumberFormat="1" applyFont="1" applyFill="1" applyBorder="1" applyAlignment="1">
      <alignment horizontal="right"/>
    </xf>
    <xf numFmtId="169" fontId="7" fillId="2" borderId="61" xfId="0" applyNumberFormat="1" applyFont="1" applyFill="1" applyBorder="1" applyAlignment="1"/>
    <xf numFmtId="164" fontId="7" fillId="2" borderId="61" xfId="0" applyNumberFormat="1" applyFont="1" applyFill="1" applyBorder="1" applyAlignment="1"/>
    <xf numFmtId="0" fontId="7" fillId="2" borderId="61" xfId="0" applyNumberFormat="1" applyFont="1" applyFill="1" applyBorder="1" applyAlignment="1"/>
    <xf numFmtId="49" fontId="0" fillId="2" borderId="61" xfId="0" applyNumberFormat="1" applyFont="1" applyFill="1" applyBorder="1" applyAlignment="1"/>
    <xf numFmtId="0" fontId="0" fillId="2" borderId="61" xfId="0" applyFont="1" applyFill="1" applyBorder="1" applyAlignment="1"/>
    <xf numFmtId="164" fontId="0" fillId="2" borderId="61" xfId="0" applyNumberFormat="1" applyFont="1" applyFill="1" applyBorder="1" applyAlignment="1"/>
    <xf numFmtId="0" fontId="0" fillId="0" borderId="61" xfId="0" applyNumberFormat="1" applyFont="1" applyBorder="1" applyAlignment="1"/>
    <xf numFmtId="169" fontId="0" fillId="0" borderId="61" xfId="0" applyNumberFormat="1" applyFont="1" applyBorder="1" applyAlignment="1"/>
    <xf numFmtId="49" fontId="9" fillId="2" borderId="61" xfId="0" applyNumberFormat="1" applyFont="1" applyFill="1" applyBorder="1" applyAlignment="1"/>
    <xf numFmtId="169" fontId="4" fillId="2" borderId="61" xfId="0" applyNumberFormat="1" applyFont="1" applyFill="1" applyBorder="1" applyAlignment="1"/>
    <xf numFmtId="0" fontId="4" fillId="2" borderId="61" xfId="0" applyNumberFormat="1" applyFont="1" applyFill="1" applyBorder="1" applyAlignment="1"/>
    <xf numFmtId="0" fontId="9" fillId="2" borderId="61" xfId="0" applyNumberFormat="1" applyFont="1" applyFill="1" applyBorder="1" applyAlignment="1">
      <alignment horizontal="right"/>
    </xf>
    <xf numFmtId="169" fontId="9" fillId="2" borderId="61" xfId="0" applyNumberFormat="1" applyFont="1" applyFill="1" applyBorder="1" applyAlignment="1"/>
    <xf numFmtId="164" fontId="9" fillId="2" borderId="61" xfId="0" applyNumberFormat="1" applyFont="1" applyFill="1" applyBorder="1" applyAlignment="1"/>
    <xf numFmtId="0" fontId="9" fillId="2" borderId="61" xfId="0" applyNumberFormat="1" applyFont="1" applyFill="1" applyBorder="1" applyAlignment="1"/>
    <xf numFmtId="49" fontId="4" fillId="2" borderId="61" xfId="0" applyNumberFormat="1" applyFont="1" applyFill="1" applyBorder="1" applyAlignment="1"/>
    <xf numFmtId="164" fontId="4" fillId="2" borderId="61" xfId="0" applyNumberFormat="1" applyFont="1" applyFill="1" applyBorder="1" applyAlignment="1"/>
    <xf numFmtId="0" fontId="7" fillId="3" borderId="30" xfId="0" applyNumberFormat="1" applyFont="1" applyFill="1" applyBorder="1" applyAlignment="1">
      <alignment horizontal="right"/>
    </xf>
    <xf numFmtId="0" fontId="4" fillId="2" borderId="61" xfId="0" applyFont="1" applyFill="1" applyBorder="1" applyAlignment="1"/>
    <xf numFmtId="49" fontId="0" fillId="2" borderId="62" xfId="0" applyNumberFormat="1" applyFont="1" applyFill="1" applyBorder="1" applyAlignment="1"/>
    <xf numFmtId="169" fontId="0" fillId="2" borderId="1" xfId="0" applyNumberFormat="1" applyFont="1" applyFill="1" applyBorder="1" applyAlignment="1"/>
    <xf numFmtId="0" fontId="0" fillId="2" borderId="63" xfId="0" applyNumberFormat="1" applyFont="1" applyFill="1" applyBorder="1" applyAlignment="1"/>
    <xf numFmtId="164" fontId="0" fillId="2" borderId="64" xfId="0" applyNumberFormat="1" applyFont="1" applyFill="1" applyBorder="1" applyAlignment="1"/>
    <xf numFmtId="49" fontId="0" fillId="2" borderId="49" xfId="0" applyNumberFormat="1" applyFont="1" applyFill="1" applyBorder="1" applyAlignment="1"/>
    <xf numFmtId="0" fontId="7" fillId="2" borderId="65" xfId="0" applyNumberFormat="1" applyFont="1" applyFill="1" applyBorder="1" applyAlignment="1"/>
    <xf numFmtId="0" fontId="0" fillId="0" borderId="1" xfId="0" applyNumberFormat="1" applyFont="1" applyBorder="1" applyAlignment="1"/>
    <xf numFmtId="164" fontId="0" fillId="2" borderId="28" xfId="0" applyNumberFormat="1" applyFont="1" applyFill="1" applyBorder="1" applyAlignment="1"/>
    <xf numFmtId="165" fontId="0" fillId="2" borderId="28" xfId="0" applyNumberFormat="1" applyFont="1" applyFill="1" applyBorder="1" applyAlignment="1"/>
    <xf numFmtId="49" fontId="17" fillId="2" borderId="45" xfId="0" applyNumberFormat="1" applyFont="1" applyFill="1" applyBorder="1" applyAlignment="1"/>
    <xf numFmtId="49" fontId="17" fillId="2" borderId="62" xfId="0" applyNumberFormat="1" applyFont="1" applyFill="1" applyBorder="1" applyAlignment="1"/>
    <xf numFmtId="0" fontId="17" fillId="2" borderId="45" xfId="0" applyNumberFormat="1" applyFont="1" applyFill="1" applyBorder="1" applyAlignment="1"/>
    <xf numFmtId="49" fontId="17" fillId="2" borderId="49" xfId="0" applyNumberFormat="1" applyFont="1" applyFill="1" applyBorder="1" applyAlignment="1"/>
    <xf numFmtId="49" fontId="17" fillId="2" borderId="61" xfId="0" applyNumberFormat="1" applyFont="1" applyFill="1" applyBorder="1" applyAlignment="1"/>
    <xf numFmtId="0" fontId="2" fillId="0" borderId="30" xfId="1" applyFont="1"/>
    <xf numFmtId="0" fontId="3" fillId="0" borderId="61" xfId="1" applyBorder="1"/>
    <xf numFmtId="0" fontId="12" fillId="0" borderId="61" xfId="1" applyNumberFormat="1" applyFont="1" applyBorder="1" applyAlignment="1"/>
    <xf numFmtId="167" fontId="13" fillId="0" borderId="61" xfId="1" applyNumberFormat="1" applyFont="1" applyBorder="1" applyAlignment="1"/>
    <xf numFmtId="169" fontId="0" fillId="2" borderId="43" xfId="0" applyNumberFormat="1" applyFont="1" applyFill="1" applyBorder="1" applyAlignment="1"/>
    <xf numFmtId="0" fontId="0" fillId="2" borderId="66" xfId="0" applyNumberFormat="1" applyFont="1" applyFill="1" applyBorder="1" applyAlignment="1"/>
    <xf numFmtId="0" fontId="0" fillId="2" borderId="67" xfId="0" applyNumberFormat="1" applyFont="1" applyFill="1" applyBorder="1" applyAlignment="1"/>
    <xf numFmtId="0" fontId="7" fillId="2" borderId="66" xfId="0" applyNumberFormat="1" applyFont="1" applyFill="1" applyBorder="1" applyAlignment="1">
      <alignment horizontal="right"/>
    </xf>
    <xf numFmtId="0" fontId="0" fillId="2" borderId="68" xfId="0" applyNumberFormat="1" applyFont="1" applyFill="1" applyBorder="1" applyAlignment="1"/>
    <xf numFmtId="0" fontId="0" fillId="0" borderId="69" xfId="0" applyNumberFormat="1" applyFont="1" applyBorder="1" applyAlignment="1"/>
    <xf numFmtId="0" fontId="0" fillId="0" borderId="17" xfId="0" applyNumberFormat="1" applyFont="1" applyBorder="1" applyAlignment="1"/>
    <xf numFmtId="49" fontId="0" fillId="2" borderId="70" xfId="0" applyNumberFormat="1" applyFont="1" applyFill="1" applyBorder="1" applyAlignment="1"/>
    <xf numFmtId="169" fontId="0" fillId="0" borderId="71" xfId="0" applyNumberFormat="1" applyFont="1" applyBorder="1" applyAlignment="1"/>
    <xf numFmtId="49" fontId="0" fillId="2" borderId="72" xfId="0" applyNumberFormat="1" applyFont="1" applyFill="1" applyBorder="1" applyAlignment="1"/>
    <xf numFmtId="169" fontId="0" fillId="0" borderId="11" xfId="0" applyNumberFormat="1" applyFont="1" applyBorder="1" applyAlignment="1"/>
    <xf numFmtId="0" fontId="0" fillId="0" borderId="73" xfId="0" applyNumberFormat="1" applyFont="1" applyBorder="1" applyAlignment="1"/>
    <xf numFmtId="169" fontId="0" fillId="0" borderId="74" xfId="0" applyNumberFormat="1" applyFont="1" applyBorder="1" applyAlignment="1"/>
    <xf numFmtId="10" fontId="0" fillId="2" borderId="43" xfId="0" applyNumberFormat="1" applyFont="1" applyFill="1" applyBorder="1" applyAlignment="1"/>
    <xf numFmtId="164" fontId="0" fillId="2" borderId="68" xfId="0" applyNumberFormat="1" applyFont="1" applyFill="1" applyBorder="1" applyAlignment="1"/>
    <xf numFmtId="164" fontId="7" fillId="2" borderId="68" xfId="0" applyNumberFormat="1" applyFont="1" applyFill="1" applyBorder="1" applyAlignment="1">
      <alignment horizontal="right"/>
    </xf>
    <xf numFmtId="0" fontId="7" fillId="2" borderId="68" xfId="0" applyNumberFormat="1" applyFont="1" applyFill="1" applyBorder="1" applyAlignment="1">
      <alignment horizontal="right"/>
    </xf>
    <xf numFmtId="169" fontId="0" fillId="2" borderId="68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20" fillId="2" borderId="1" xfId="0" applyNumberFormat="1" applyFont="1" applyFill="1" applyBorder="1" applyAlignment="1">
      <alignment horizontal="right"/>
    </xf>
    <xf numFmtId="169" fontId="0" fillId="2" borderId="1" xfId="0" applyNumberFormat="1" applyFont="1" applyFill="1" applyBorder="1" applyAlignment="1">
      <alignment horizontal="right"/>
    </xf>
    <xf numFmtId="49" fontId="7" fillId="3" borderId="75" xfId="0" applyNumberFormat="1" applyFont="1" applyFill="1" applyBorder="1" applyAlignment="1"/>
    <xf numFmtId="0" fontId="7" fillId="3" borderId="76" xfId="0" applyNumberFormat="1" applyFont="1" applyFill="1" applyBorder="1" applyAlignment="1"/>
    <xf numFmtId="164" fontId="0" fillId="3" borderId="77" xfId="0" applyNumberFormat="1" applyFont="1" applyFill="1" applyBorder="1" applyAlignment="1"/>
    <xf numFmtId="49" fontId="7" fillId="2" borderId="78" xfId="0" applyNumberFormat="1" applyFont="1" applyFill="1" applyBorder="1" applyAlignment="1"/>
    <xf numFmtId="49" fontId="7" fillId="2" borderId="79" xfId="0" applyNumberFormat="1" applyFont="1" applyFill="1" applyBorder="1" applyAlignment="1"/>
    <xf numFmtId="49" fontId="7" fillId="2" borderId="80" xfId="0" applyNumberFormat="1" applyFont="1" applyFill="1" applyBorder="1" applyAlignment="1"/>
    <xf numFmtId="0" fontId="0" fillId="2" borderId="78" xfId="0" applyNumberFormat="1" applyFont="1" applyFill="1" applyBorder="1" applyAlignment="1"/>
    <xf numFmtId="0" fontId="0" fillId="2" borderId="79" xfId="0" applyNumberFormat="1" applyFont="1" applyFill="1" applyBorder="1" applyAlignment="1"/>
    <xf numFmtId="164" fontId="0" fillId="2" borderId="80" xfId="0" applyNumberFormat="1" applyFont="1" applyFill="1" applyBorder="1" applyAlignment="1"/>
    <xf numFmtId="49" fontId="0" fillId="2" borderId="78" xfId="0" applyNumberFormat="1" applyFont="1" applyFill="1" applyBorder="1" applyAlignment="1"/>
    <xf numFmtId="49" fontId="0" fillId="2" borderId="79" xfId="0" applyNumberFormat="1" applyFont="1" applyFill="1" applyBorder="1" applyAlignment="1"/>
    <xf numFmtId="0" fontId="0" fillId="0" borderId="78" xfId="0" applyNumberFormat="1" applyFont="1" applyBorder="1" applyAlignment="1"/>
    <xf numFmtId="0" fontId="0" fillId="0" borderId="79" xfId="0" applyNumberFormat="1" applyFont="1" applyBorder="1" applyAlignment="1"/>
    <xf numFmtId="0" fontId="0" fillId="0" borderId="80" xfId="0" applyNumberFormat="1" applyFont="1" applyBorder="1" applyAlignment="1"/>
    <xf numFmtId="169" fontId="0" fillId="0" borderId="80" xfId="0" applyNumberFormat="1" applyFont="1" applyBorder="1" applyAlignment="1"/>
    <xf numFmtId="164" fontId="0" fillId="2" borderId="78" xfId="0" applyNumberFormat="1" applyFont="1" applyFill="1" applyBorder="1" applyAlignment="1"/>
    <xf numFmtId="49" fontId="7" fillId="3" borderId="81" xfId="0" applyNumberFormat="1" applyFont="1" applyFill="1" applyBorder="1" applyAlignment="1"/>
    <xf numFmtId="0" fontId="7" fillId="3" borderId="82" xfId="0" applyNumberFormat="1" applyFont="1" applyFill="1" applyBorder="1" applyAlignment="1"/>
    <xf numFmtId="164" fontId="7" fillId="3" borderId="83" xfId="0" applyNumberFormat="1" applyFont="1" applyFill="1" applyBorder="1" applyAlignment="1"/>
  </cellXfs>
  <cellStyles count="6">
    <cellStyle name="Currency 2" xfId="4"/>
    <cellStyle name="Excel Built-in Normal" xfId="5"/>
    <cellStyle name="Normal" xfId="0" builtinId="0"/>
    <cellStyle name="Normal 2" xfId="1"/>
    <cellStyle name="Normal 2 2" xfId="2"/>
    <cellStyle name="Normal 3" xfId="3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FF0000"/>
      </font>
    </dxf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CCFFCC"/>
      <rgbColor rgb="FF008000"/>
      <rgbColor rgb="FF4D5D2C"/>
      <rgbColor rgb="FF903C39"/>
      <rgbColor rgb="00000000"/>
      <rgbColor rgb="FFFF9781"/>
      <rgbColor rgb="FFBFBFBF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6" Type="http://schemas.openxmlformats.org/officeDocument/2006/relationships/worksheet" Target="worksheets/sheet6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22"/>
  <sheetViews>
    <sheetView showGridLines="0" tabSelected="1" topLeftCell="A58" zoomScale="80" zoomScaleNormal="80" zoomScalePageLayoutView="80" workbookViewId="0">
      <selection activeCell="G65" sqref="G65"/>
    </sheetView>
  </sheetViews>
  <sheetFormatPr baseColWidth="10" defaultColWidth="10.6640625" defaultRowHeight="16" customHeight="1" x14ac:dyDescent="0.2"/>
  <cols>
    <col min="1" max="1" width="10.6640625" style="97" customWidth="1"/>
    <col min="2" max="2" width="11.83203125" style="97" customWidth="1"/>
    <col min="3" max="3" width="47.83203125" style="97" customWidth="1"/>
    <col min="4" max="4" width="19" style="97" customWidth="1"/>
    <col min="5" max="5" width="10.6640625" style="97" customWidth="1"/>
    <col min="6" max="6" width="43" style="97" customWidth="1"/>
    <col min="7" max="7" width="51.33203125" style="97" customWidth="1"/>
    <col min="8" max="8" width="11.5" style="97" customWidth="1"/>
    <col min="9" max="9" width="34.5" style="97" customWidth="1"/>
    <col min="10" max="10" width="40.83203125" style="97" customWidth="1"/>
    <col min="11" max="12" width="24.1640625" style="97" customWidth="1"/>
    <col min="13" max="13" width="18.5" style="97" customWidth="1"/>
    <col min="14" max="14" width="9.83203125" style="97" customWidth="1"/>
    <col min="15" max="15" width="21.33203125" style="97" customWidth="1"/>
    <col min="16" max="16" width="10.6640625" style="97" customWidth="1"/>
    <col min="17" max="17" width="22.6640625" style="97" customWidth="1"/>
    <col min="18" max="18" width="11.83203125" style="97" customWidth="1"/>
    <col min="19" max="257" width="10.6640625" style="97" customWidth="1"/>
  </cols>
  <sheetData>
    <row r="1" spans="1:27" ht="21" customHeight="1" x14ac:dyDescent="0.25">
      <c r="A1" s="1"/>
      <c r="B1" s="1"/>
      <c r="C1" s="2" t="s">
        <v>143</v>
      </c>
      <c r="D1" s="3"/>
      <c r="E1" s="1"/>
      <c r="F1" s="1"/>
      <c r="G1" s="4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customHeight="1" x14ac:dyDescent="0.25">
      <c r="A2" s="1"/>
      <c r="B2" s="1"/>
      <c r="C2" s="2" t="s">
        <v>142</v>
      </c>
      <c r="D2" s="3"/>
      <c r="E2" s="3"/>
      <c r="F2" s="1"/>
      <c r="G2" s="4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 customHeight="1" x14ac:dyDescent="0.25">
      <c r="A3" s="1"/>
      <c r="B3" s="1"/>
      <c r="C3" s="5"/>
      <c r="D3" s="1"/>
      <c r="E3" s="1"/>
      <c r="F3" s="1"/>
      <c r="G3" s="1"/>
      <c r="H3" s="1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1" customHeight="1" x14ac:dyDescent="0.25">
      <c r="A4" s="1"/>
      <c r="B4" s="1"/>
      <c r="C4" s="5"/>
      <c r="D4" s="3"/>
      <c r="E4" s="1"/>
      <c r="F4" s="6"/>
      <c r="G4" s="1"/>
      <c r="H4" s="6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" customHeight="1" x14ac:dyDescent="0.25">
      <c r="A5" s="1"/>
      <c r="B5" s="1"/>
      <c r="C5" s="2" t="s">
        <v>0</v>
      </c>
      <c r="D5" s="3"/>
      <c r="E5" s="1"/>
      <c r="F5" s="1"/>
      <c r="G5" s="1"/>
      <c r="H5" s="1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" customHeight="1" x14ac:dyDescent="0.2">
      <c r="A6" s="1"/>
      <c r="B6" s="1"/>
      <c r="C6" s="1"/>
      <c r="D6" s="3"/>
      <c r="E6" s="1"/>
      <c r="F6" s="1"/>
      <c r="G6" s="1"/>
      <c r="H6" s="1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" customHeight="1" x14ac:dyDescent="0.2">
      <c r="A7" s="1"/>
      <c r="B7" s="1"/>
      <c r="C7" s="7" t="s">
        <v>1</v>
      </c>
      <c r="D7" s="8" t="s">
        <v>2</v>
      </c>
      <c r="E7" s="1"/>
      <c r="F7" s="7" t="s">
        <v>1</v>
      </c>
      <c r="G7" s="8" t="s">
        <v>2</v>
      </c>
      <c r="H7" s="1"/>
      <c r="I7" s="6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" customHeight="1" x14ac:dyDescent="0.2">
      <c r="A8" s="1"/>
      <c r="B8" s="1"/>
      <c r="C8" s="10"/>
      <c r="D8" s="11"/>
      <c r="E8" s="1"/>
      <c r="F8" s="10"/>
      <c r="G8" s="10"/>
      <c r="H8" s="10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" customHeight="1" x14ac:dyDescent="0.2">
      <c r="A9" s="1"/>
      <c r="B9" s="12" t="s">
        <v>3</v>
      </c>
      <c r="C9" s="13" t="s">
        <v>112</v>
      </c>
      <c r="D9" s="14"/>
      <c r="E9" s="162"/>
      <c r="F9" s="182" t="s">
        <v>4</v>
      </c>
      <c r="G9" s="183"/>
      <c r="H9" s="184"/>
      <c r="I9" s="16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7" customHeight="1" x14ac:dyDescent="0.2">
      <c r="A10" s="1"/>
      <c r="B10" s="18"/>
      <c r="C10" s="19"/>
      <c r="D10" s="20"/>
      <c r="E10" s="162"/>
      <c r="F10" s="185" t="s">
        <v>1</v>
      </c>
      <c r="G10" s="186" t="s">
        <v>5</v>
      </c>
      <c r="H10" s="187" t="s">
        <v>6</v>
      </c>
      <c r="I10" s="165"/>
      <c r="J10" s="144">
        <f>I13+I15+I17</f>
        <v>37840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/>
    </row>
    <row r="11" spans="1:27" ht="17" customHeight="1" x14ac:dyDescent="0.2">
      <c r="A11" s="1"/>
      <c r="B11" s="18"/>
      <c r="C11" s="24"/>
      <c r="D11" s="25"/>
      <c r="E11" s="162"/>
      <c r="F11" s="188"/>
      <c r="G11" s="189"/>
      <c r="H11" s="190"/>
      <c r="I11" s="16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7" customHeight="1" x14ac:dyDescent="0.2">
      <c r="A12" s="1"/>
      <c r="B12" s="18"/>
      <c r="C12" s="27" t="s">
        <v>2</v>
      </c>
      <c r="D12" s="28">
        <f>'Five Years R&amp;D 16'!E26</f>
        <v>5680</v>
      </c>
      <c r="E12" s="162"/>
      <c r="F12" s="191" t="s">
        <v>7</v>
      </c>
      <c r="G12" s="192" t="s">
        <v>162</v>
      </c>
      <c r="H12" s="190">
        <f>(90*23*2)</f>
        <v>4140</v>
      </c>
      <c r="I12" s="176" t="s">
        <v>153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" customHeight="1" x14ac:dyDescent="0.2">
      <c r="A13" s="1"/>
      <c r="B13" s="1"/>
      <c r="C13" s="30"/>
      <c r="D13" s="30"/>
      <c r="E13" s="163"/>
      <c r="F13" s="193" t="s">
        <v>7</v>
      </c>
      <c r="G13" s="194" t="s">
        <v>163</v>
      </c>
      <c r="H13" s="196">
        <f>(90*15+350)</f>
        <v>1700</v>
      </c>
      <c r="I13" s="178">
        <f>90*23+H14/3+'Five Years R&amp;D 16'!E9+'The Dancing Dead 16'!E16+'Five Years 2017'!E9+'Five Years 2017'!E10</f>
        <v>13480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" customHeight="1" x14ac:dyDescent="0.2">
      <c r="A14" s="1"/>
      <c r="B14" s="12" t="s">
        <v>8</v>
      </c>
      <c r="C14" s="13" t="s">
        <v>9</v>
      </c>
      <c r="D14" s="14"/>
      <c r="E14" s="162"/>
      <c r="F14" s="191" t="s">
        <v>7</v>
      </c>
      <c r="G14" s="192" t="s">
        <v>121</v>
      </c>
      <c r="H14" s="190">
        <f>45*3*50</f>
        <v>6750</v>
      </c>
      <c r="I14" s="177" t="s">
        <v>154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7" customHeight="1" x14ac:dyDescent="0.2">
      <c r="A15" s="1"/>
      <c r="B15" s="31"/>
      <c r="C15" s="19"/>
      <c r="D15" s="20"/>
      <c r="E15" s="162"/>
      <c r="F15" s="191" t="s">
        <v>10</v>
      </c>
      <c r="G15" s="192" t="s">
        <v>11</v>
      </c>
      <c r="H15" s="190">
        <v>2000</v>
      </c>
      <c r="I15" s="178">
        <f>90*23+H14/3+'Five Years R&amp;D 16'!E10+'The Dancing Dead 16'!E17+'Five Years 2017'!E11+'Five Years 2017'!E12</f>
        <v>13480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7" customHeight="1" x14ac:dyDescent="0.2">
      <c r="A16" s="1"/>
      <c r="B16" s="31"/>
      <c r="C16" s="24"/>
      <c r="D16" s="25"/>
      <c r="E16" s="162"/>
      <c r="F16" s="191" t="s">
        <v>12</v>
      </c>
      <c r="G16" s="192" t="s">
        <v>13</v>
      </c>
      <c r="H16" s="190">
        <v>1500</v>
      </c>
      <c r="I16" s="177" t="s">
        <v>155</v>
      </c>
      <c r="J16" s="180" t="s">
        <v>156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7" customHeight="1" x14ac:dyDescent="0.2">
      <c r="A17" s="1"/>
      <c r="B17" s="31"/>
      <c r="C17" s="27" t="s">
        <v>2</v>
      </c>
      <c r="D17" s="28">
        <f>'Music R&amp;D Company Development'!E17</f>
        <v>1400</v>
      </c>
      <c r="E17" s="162"/>
      <c r="F17" s="191" t="s">
        <v>12</v>
      </c>
      <c r="G17" s="192" t="s">
        <v>14</v>
      </c>
      <c r="H17" s="190">
        <v>1500</v>
      </c>
      <c r="I17" s="178">
        <f>90*15+350+H14/3+'Five Years R&amp;D 16'!E12+'The Dancing Dead 16'!E19+'Five Years 2017'!E14</f>
        <v>10880</v>
      </c>
      <c r="J17" s="181">
        <f>3*80*40</f>
        <v>9600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7" customHeight="1" x14ac:dyDescent="0.2">
      <c r="A18" s="1"/>
      <c r="B18" s="1"/>
      <c r="C18" s="30"/>
      <c r="D18" s="30"/>
      <c r="E18" s="163"/>
      <c r="F18" s="191" t="s">
        <v>12</v>
      </c>
      <c r="G18" s="192" t="s">
        <v>15</v>
      </c>
      <c r="H18" s="190">
        <f>750+750</f>
        <v>1500</v>
      </c>
      <c r="I18" s="165"/>
      <c r="J18" s="180" t="s">
        <v>158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7" customHeight="1" x14ac:dyDescent="0.2">
      <c r="A19" s="1"/>
      <c r="B19" s="12" t="s">
        <v>16</v>
      </c>
      <c r="C19" s="13" t="s">
        <v>125</v>
      </c>
      <c r="D19" s="14"/>
      <c r="E19" s="164"/>
      <c r="F19" s="191" t="s">
        <v>17</v>
      </c>
      <c r="G19" s="192" t="s">
        <v>18</v>
      </c>
      <c r="H19" s="190">
        <v>280</v>
      </c>
      <c r="I19" s="165"/>
      <c r="J19" s="181">
        <f>2*80*8</f>
        <v>1280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7" customHeight="1" x14ac:dyDescent="0.2">
      <c r="A20" s="1"/>
      <c r="B20" s="31"/>
      <c r="C20" s="19"/>
      <c r="D20" s="20"/>
      <c r="E20" s="162"/>
      <c r="F20" s="191" t="s">
        <v>17</v>
      </c>
      <c r="G20" s="192" t="s">
        <v>19</v>
      </c>
      <c r="H20" s="190">
        <v>500</v>
      </c>
      <c r="I20" s="175"/>
      <c r="J20" s="180" t="s">
        <v>157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7" customHeight="1" x14ac:dyDescent="0.2">
      <c r="A21" s="1"/>
      <c r="B21" s="31"/>
      <c r="C21" s="24"/>
      <c r="D21" s="25"/>
      <c r="E21" s="162"/>
      <c r="F21" s="193" t="s">
        <v>23</v>
      </c>
      <c r="G21" s="194" t="s">
        <v>139</v>
      </c>
      <c r="H21" s="196">
        <v>34280</v>
      </c>
      <c r="I21" s="165"/>
      <c r="J21" s="181"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7" customHeight="1" x14ac:dyDescent="0.2">
      <c r="A22" s="1"/>
      <c r="B22" s="31"/>
      <c r="C22" s="27" t="s">
        <v>2</v>
      </c>
      <c r="D22" s="28">
        <f>'The Dancing Dead 16'!E32</f>
        <v>12160</v>
      </c>
      <c r="E22" s="162"/>
      <c r="F22" s="193"/>
      <c r="G22" s="194"/>
      <c r="H22" s="195"/>
      <c r="I22" s="165"/>
      <c r="J22" s="179" t="s">
        <v>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7" customHeight="1" x14ac:dyDescent="0.2">
      <c r="A23" s="1"/>
      <c r="B23" s="1"/>
      <c r="C23" s="30"/>
      <c r="D23" s="30"/>
      <c r="E23" s="163"/>
      <c r="F23" s="197"/>
      <c r="G23" s="189"/>
      <c r="H23" s="190"/>
      <c r="I23" s="165"/>
      <c r="J23" s="144">
        <f>J17+J19+J21</f>
        <v>10880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7" customHeight="1" x14ac:dyDescent="0.2">
      <c r="A24" s="1"/>
      <c r="B24" s="12" t="s">
        <v>20</v>
      </c>
      <c r="C24" s="13" t="s">
        <v>110</v>
      </c>
      <c r="D24" s="14"/>
      <c r="E24" s="164"/>
      <c r="F24" s="198" t="s">
        <v>2</v>
      </c>
      <c r="G24" s="199"/>
      <c r="H24" s="200">
        <f>SUM(H12:H21)</f>
        <v>54150</v>
      </c>
      <c r="I24" s="16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7" customHeight="1" x14ac:dyDescent="0.2">
      <c r="A25" s="1"/>
      <c r="B25" s="31"/>
      <c r="C25" s="19"/>
      <c r="D25" s="20"/>
      <c r="E25" s="17"/>
      <c r="F25" s="36"/>
      <c r="G25" s="36"/>
      <c r="H25" s="3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7" customHeight="1" x14ac:dyDescent="0.2">
      <c r="A26" s="1"/>
      <c r="B26" s="18"/>
      <c r="C26" s="24"/>
      <c r="D26" s="25"/>
      <c r="E26" s="15"/>
      <c r="F26" s="13" t="s">
        <v>21</v>
      </c>
      <c r="G26" s="16"/>
      <c r="H26" s="14"/>
      <c r="I26" s="17"/>
      <c r="J26" s="14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7" customHeight="1" x14ac:dyDescent="0.2">
      <c r="A27" s="1"/>
      <c r="B27" s="18"/>
      <c r="C27" s="27" t="s">
        <v>2</v>
      </c>
      <c r="D27" s="28">
        <f>'Five Years 2017'!E55</f>
        <v>78420</v>
      </c>
      <c r="E27" s="15"/>
      <c r="F27" s="21" t="s">
        <v>1</v>
      </c>
      <c r="G27" s="22" t="s">
        <v>5</v>
      </c>
      <c r="H27" s="23" t="s">
        <v>6</v>
      </c>
      <c r="I27" s="17"/>
      <c r="J27" s="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7" customHeight="1" x14ac:dyDescent="0.2">
      <c r="A28" s="1"/>
      <c r="B28" s="1"/>
      <c r="C28" s="37"/>
      <c r="D28" s="37"/>
      <c r="E28" s="31"/>
      <c r="F28" s="17"/>
      <c r="G28" s="1"/>
      <c r="H28" s="26"/>
      <c r="I28" s="1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7" customHeight="1" x14ac:dyDescent="0.2">
      <c r="A29" s="1"/>
      <c r="B29" s="1"/>
      <c r="C29" s="1"/>
      <c r="D29" s="1"/>
      <c r="E29" s="31"/>
      <c r="F29" s="33"/>
      <c r="G29" s="29" t="s">
        <v>151</v>
      </c>
      <c r="H29" s="26">
        <f>(D12+D17+D22+H24+D27-H21)*0.025</f>
        <v>2938.25</v>
      </c>
      <c r="I29" s="1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7" customHeight="1" x14ac:dyDescent="0.2">
      <c r="A30" s="1"/>
      <c r="B30" s="1"/>
      <c r="C30" s="1"/>
      <c r="D30" s="1"/>
      <c r="E30" s="31"/>
      <c r="F30" s="32" t="s">
        <v>23</v>
      </c>
      <c r="G30" s="29" t="s">
        <v>24</v>
      </c>
      <c r="H30" s="26">
        <v>2987.14</v>
      </c>
      <c r="I30" s="1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7" customHeight="1" x14ac:dyDescent="0.2">
      <c r="A31" s="1"/>
      <c r="B31" s="1"/>
      <c r="C31" s="1"/>
      <c r="D31" s="1"/>
      <c r="E31" s="31"/>
      <c r="F31" s="24"/>
      <c r="G31" s="34"/>
      <c r="H31" s="25"/>
      <c r="I31" s="1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7" customHeight="1" x14ac:dyDescent="0.2">
      <c r="A32" s="1"/>
      <c r="B32" s="1"/>
      <c r="C32" s="1"/>
      <c r="D32" s="1"/>
      <c r="E32" s="31"/>
      <c r="F32" s="27" t="s">
        <v>2</v>
      </c>
      <c r="G32" s="35"/>
      <c r="H32" s="28">
        <f>H30</f>
        <v>2987.14</v>
      </c>
      <c r="I32" s="1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7" customHeight="1" x14ac:dyDescent="0.2">
      <c r="A33" s="1"/>
      <c r="B33" s="1"/>
      <c r="C33" s="1"/>
      <c r="D33" s="1"/>
      <c r="E33" s="1"/>
      <c r="F33" s="37"/>
      <c r="G33" s="37"/>
      <c r="H33" s="3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7" customHeight="1" x14ac:dyDescent="0.2">
      <c r="A34" s="1"/>
      <c r="B34" s="38"/>
      <c r="C34" s="38"/>
      <c r="D34" s="38"/>
      <c r="E34" s="39"/>
      <c r="F34" s="38"/>
      <c r="G34" s="38"/>
      <c r="H34" s="3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7.5" customHeight="1" x14ac:dyDescent="0.2">
      <c r="A35" s="40"/>
      <c r="B35" s="41"/>
      <c r="C35" s="42"/>
      <c r="D35" s="43"/>
      <c r="E35" s="44"/>
      <c r="F35" s="45"/>
      <c r="G35" s="42"/>
      <c r="H35" s="46"/>
      <c r="I35" s="4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1" customHeight="1" x14ac:dyDescent="0.2">
      <c r="A36" s="40"/>
      <c r="B36" s="48"/>
      <c r="C36" s="85" t="s">
        <v>25</v>
      </c>
      <c r="D36" s="49"/>
      <c r="E36" s="50"/>
      <c r="F36" s="87" t="s">
        <v>26</v>
      </c>
      <c r="G36" s="141"/>
      <c r="H36" s="51"/>
      <c r="I36" s="4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7" customHeight="1" x14ac:dyDescent="0.2">
      <c r="A37" s="40"/>
      <c r="B37" s="52"/>
      <c r="C37" s="53"/>
      <c r="D37" s="54"/>
      <c r="E37" s="55"/>
      <c r="F37" s="56"/>
      <c r="G37" s="57"/>
      <c r="H37" s="58"/>
      <c r="I37" s="4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7" customHeight="1" x14ac:dyDescent="0.2">
      <c r="A38" s="40"/>
      <c r="B38" s="47"/>
      <c r="C38" s="7" t="s">
        <v>27</v>
      </c>
      <c r="D38" s="59" t="s">
        <v>2</v>
      </c>
      <c r="E38" s="60"/>
      <c r="F38" s="61" t="s">
        <v>28</v>
      </c>
      <c r="G38" s="8" t="s">
        <v>2</v>
      </c>
      <c r="H38" s="62"/>
      <c r="I38" s="4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7" customHeight="1" x14ac:dyDescent="0.2">
      <c r="A39" s="40"/>
      <c r="B39" s="47"/>
      <c r="C39" s="1"/>
      <c r="D39" s="63"/>
      <c r="E39" s="60"/>
      <c r="F39" s="64"/>
      <c r="G39" s="3"/>
      <c r="H39" s="62"/>
      <c r="I39" s="4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7" customHeight="1" x14ac:dyDescent="0.2">
      <c r="A40" s="40"/>
      <c r="B40" s="47"/>
      <c r="C40" s="7" t="s">
        <v>29</v>
      </c>
      <c r="D40" s="65"/>
      <c r="E40" s="66"/>
      <c r="F40" s="67" t="s">
        <v>7</v>
      </c>
      <c r="G40" s="68"/>
      <c r="H40" s="62"/>
      <c r="I40" s="4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7" customHeight="1" x14ac:dyDescent="0.2">
      <c r="A41" s="40"/>
      <c r="B41" s="47"/>
      <c r="C41" s="69"/>
      <c r="D41" s="70"/>
      <c r="E41" s="66"/>
      <c r="F41" s="71" t="s">
        <v>137</v>
      </c>
      <c r="G41" s="4">
        <f>H12+(H14/3*2)+'Five Years R&amp;D 16'!E9+'Five Years R&amp;D 16'!E10+'The Dancing Dead 16'!E16+'The Dancing Dead 16'!E17+'Five Years 2017'!E9+'Five Years 2017'!E10+'Five Years 2017'!E11+'Five Years 2017'!E12</f>
        <v>26960</v>
      </c>
      <c r="H41" s="62"/>
      <c r="I41" s="47"/>
      <c r="J41" s="7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7" customHeight="1" x14ac:dyDescent="0.2">
      <c r="A42" s="40"/>
      <c r="B42" s="47"/>
      <c r="C42" s="29" t="s">
        <v>111</v>
      </c>
      <c r="D42" s="72">
        <f>6*100*10+2*100*5</f>
        <v>7000</v>
      </c>
      <c r="E42" s="66"/>
      <c r="F42" s="71" t="s">
        <v>128</v>
      </c>
      <c r="G42" s="3">
        <f>'Five Years R&amp;D 16'!E14+'Five Years R&amp;D 16'!E15+'The Dancing Dead 16'!E9+'The Dancing Dead 16'!E10+'The Dancing Dead 16'!E11+'The Dancing Dead 16'!E12+'Five Years 2017'!E16+'Five Years 2017'!E17+'Five Years 2017'!E18+'Five Years 2017'!E19+'Five Years 2017'!E20+'Five Years 2017'!E21+'Five Years 2017'!E22+'Five Years 2017'!E32+'Five Years 2017'!E26</f>
        <v>23470</v>
      </c>
      <c r="H42" s="62"/>
      <c r="I42" s="47"/>
      <c r="J42" s="7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7" customHeight="1" x14ac:dyDescent="0.2">
      <c r="A43" s="40"/>
      <c r="B43" s="47"/>
      <c r="C43" s="73" t="s">
        <v>124</v>
      </c>
      <c r="D43" s="72">
        <v>500</v>
      </c>
      <c r="E43" s="66"/>
      <c r="F43" s="71" t="s">
        <v>30</v>
      </c>
      <c r="G43" s="3">
        <f>'Five Years 2017'!E34+'Five Years 2017'!E35+'Five Years 2017'!E36</f>
        <v>6300</v>
      </c>
      <c r="H43" s="62"/>
      <c r="I43" s="15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7" customHeight="1" x14ac:dyDescent="0.2">
      <c r="A44" s="40"/>
      <c r="B44" s="47"/>
      <c r="C44" s="29"/>
      <c r="D44" s="72"/>
      <c r="E44" s="66"/>
      <c r="F44" s="71" t="s">
        <v>130</v>
      </c>
      <c r="G44" s="3">
        <f>'Five Years R&amp;D 16'!E20+'The Dancing Dead 16'!E14+'Five Years 2017'!E24+'Five Years 2017'!E25</f>
        <v>5560</v>
      </c>
      <c r="H44" s="62"/>
      <c r="I44" s="47"/>
      <c r="J44" s="7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7" customHeight="1" x14ac:dyDescent="0.2">
      <c r="A45" s="40"/>
      <c r="B45" s="47"/>
      <c r="C45" s="29"/>
      <c r="D45" s="72"/>
      <c r="E45" s="66"/>
      <c r="F45" s="71" t="s">
        <v>31</v>
      </c>
      <c r="G45" s="3">
        <f>'Five Years R&amp;D 16'!E17+'Five Years R&amp;D 16'!E18+'The Dancing Dead 16'!E22+'Five Years 2017'!E28+'Five Years 2017'!E29</f>
        <v>10050</v>
      </c>
      <c r="H45" s="62"/>
      <c r="I45" s="150"/>
      <c r="J45" s="143"/>
      <c r="K45" s="1"/>
      <c r="L45" s="1"/>
      <c r="M45" s="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7" customHeight="1" x14ac:dyDescent="0.2">
      <c r="A46" s="40"/>
      <c r="B46" s="47"/>
      <c r="C46" s="1"/>
      <c r="D46" s="72"/>
      <c r="E46" s="66"/>
      <c r="F46" s="143" t="s">
        <v>129</v>
      </c>
      <c r="G46" s="3">
        <f>'The Dancing Dead 16'!E21+'Five Years 2017'!E38+'Five Years 2017'!E41+'Five Years 2017'!E42+'Five Years 2017'!E39</f>
        <v>7710</v>
      </c>
      <c r="H46" s="62"/>
      <c r="I46" s="47"/>
      <c r="J46" s="71"/>
      <c r="K46" s="1"/>
      <c r="L46" s="1"/>
      <c r="M46" s="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7" customHeight="1" x14ac:dyDescent="0.2">
      <c r="A47" s="40"/>
      <c r="B47" s="47"/>
      <c r="C47" s="7" t="s">
        <v>33</v>
      </c>
      <c r="D47" s="72"/>
      <c r="E47" s="66"/>
      <c r="F47" s="71" t="s">
        <v>32</v>
      </c>
      <c r="G47" s="3">
        <f>'Five Years R&amp;D 16'!E24+'The Dancing Dead 16'!E27+'The Dancing Dead 16'!E29+'Five Years 2017'!E50+'Five Years 2017'!E51</f>
        <v>1870</v>
      </c>
      <c r="H47" s="62"/>
      <c r="I47" s="47"/>
      <c r="J47" s="7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7" customHeight="1" x14ac:dyDescent="0.2">
      <c r="A48" s="40"/>
      <c r="B48" s="47"/>
      <c r="C48" s="6"/>
      <c r="D48" s="72"/>
      <c r="E48" s="66"/>
      <c r="F48" s="71" t="s">
        <v>34</v>
      </c>
      <c r="G48" s="3">
        <f>'The Dancing Dead 16'!E24+'Five Years 2017'!E31</f>
        <v>4000</v>
      </c>
      <c r="H48" s="62"/>
      <c r="I48" s="47"/>
      <c r="J48" s="7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7" customHeight="1" x14ac:dyDescent="0.2">
      <c r="A49" s="40"/>
      <c r="B49" s="47"/>
      <c r="C49" s="29" t="s">
        <v>36</v>
      </c>
      <c r="D49" s="72">
        <v>2000</v>
      </c>
      <c r="E49" s="66"/>
      <c r="F49" s="71" t="s">
        <v>35</v>
      </c>
      <c r="G49" s="3">
        <f>'The Dancing Dead 16'!E28+'Five Years 2017'!E44</f>
        <v>4650</v>
      </c>
      <c r="H49" s="62"/>
      <c r="I49" s="47"/>
      <c r="J49" s="7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7" customHeight="1" x14ac:dyDescent="0.2">
      <c r="A50" s="40"/>
      <c r="B50" s="47"/>
      <c r="C50" s="1"/>
      <c r="D50" s="72"/>
      <c r="E50" s="66"/>
      <c r="F50" s="71" t="s">
        <v>37</v>
      </c>
      <c r="G50" s="3">
        <f>'Five Years R&amp;D 16'!E22+'Five Years 2017'!E48</f>
        <v>1040</v>
      </c>
      <c r="H50" s="62"/>
      <c r="I50" s="47"/>
      <c r="J50" s="7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7" customHeight="1" x14ac:dyDescent="0.2">
      <c r="A51" s="40"/>
      <c r="B51" s="47"/>
      <c r="C51" s="7" t="s">
        <v>39</v>
      </c>
      <c r="D51" s="72"/>
      <c r="E51" s="66"/>
      <c r="F51" s="71" t="s">
        <v>38</v>
      </c>
      <c r="G51" s="3">
        <f>'The Dancing Dead 16'!E30+'Five Years 2017'!E52</f>
        <v>140</v>
      </c>
      <c r="H51" s="62"/>
      <c r="I51" s="47"/>
      <c r="J51" s="7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7" customHeight="1" x14ac:dyDescent="0.2">
      <c r="A52" s="40"/>
      <c r="B52" s="47"/>
      <c r="C52" s="1"/>
      <c r="D52" s="65"/>
      <c r="E52" s="66"/>
      <c r="F52" s="71" t="s">
        <v>40</v>
      </c>
      <c r="G52" s="3">
        <f>'Five Years R&amp;D 16'!E23+'Five Years 2017'!E49</f>
        <v>420</v>
      </c>
      <c r="H52" s="62"/>
      <c r="I52" s="47"/>
      <c r="J52" s="76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7" customHeight="1" x14ac:dyDescent="0.2">
      <c r="A53" s="40"/>
      <c r="B53" s="47"/>
      <c r="C53" s="29" t="s">
        <v>41</v>
      </c>
      <c r="D53" s="72">
        <v>69950</v>
      </c>
      <c r="E53" s="66"/>
      <c r="F53" s="74"/>
      <c r="G53" s="1"/>
      <c r="H53" s="62"/>
      <c r="I53" s="47"/>
      <c r="J53" s="7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7" customHeight="1" x14ac:dyDescent="0.2">
      <c r="A54" s="40"/>
      <c r="B54" s="47"/>
      <c r="C54" s="29" t="s">
        <v>43</v>
      </c>
      <c r="D54" s="72">
        <v>40000</v>
      </c>
      <c r="E54" s="66"/>
      <c r="F54" s="148" t="s">
        <v>131</v>
      </c>
      <c r="G54" s="53"/>
      <c r="H54" s="62"/>
      <c r="I54" s="47"/>
      <c r="J54" s="7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7" customHeight="1" x14ac:dyDescent="0.2">
      <c r="A55" s="40"/>
      <c r="B55" s="47"/>
      <c r="C55" s="29"/>
      <c r="D55" s="72"/>
      <c r="E55" s="66"/>
      <c r="F55" s="76" t="s">
        <v>132</v>
      </c>
      <c r="G55" s="144">
        <f>'Five Years 2017'!E53</f>
        <v>500</v>
      </c>
      <c r="H55" s="62"/>
      <c r="I55" s="47"/>
      <c r="J55" s="14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7" customHeight="1" x14ac:dyDescent="0.2">
      <c r="A56" s="40"/>
      <c r="B56" s="47"/>
      <c r="C56" s="6" t="s">
        <v>159</v>
      </c>
      <c r="D56" s="72"/>
      <c r="E56" s="66"/>
      <c r="F56" s="166"/>
      <c r="G56" s="167"/>
      <c r="H56" s="62"/>
      <c r="I56" s="47"/>
      <c r="J56" s="127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7" customHeight="1" x14ac:dyDescent="0.2">
      <c r="A57" s="40"/>
      <c r="B57" s="47"/>
      <c r="C57" s="149"/>
      <c r="E57" s="145"/>
      <c r="F57" s="67" t="s">
        <v>42</v>
      </c>
      <c r="G57" s="1"/>
      <c r="H57" s="146"/>
      <c r="I57" s="47"/>
      <c r="J57" s="7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7" customHeight="1" x14ac:dyDescent="0.2">
      <c r="A58" s="40"/>
      <c r="B58" s="47"/>
      <c r="C58" s="1" t="s">
        <v>160</v>
      </c>
      <c r="D58" s="72">
        <v>317.14</v>
      </c>
      <c r="E58" s="145"/>
      <c r="F58" s="71" t="s">
        <v>45</v>
      </c>
      <c r="G58" s="3">
        <f>H20</f>
        <v>500</v>
      </c>
      <c r="H58" s="146"/>
      <c r="I58" s="47"/>
      <c r="J58" s="7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7" customHeight="1" x14ac:dyDescent="0.2">
      <c r="A59" s="40"/>
      <c r="B59" s="47"/>
      <c r="C59" s="29" t="s">
        <v>161</v>
      </c>
      <c r="D59" s="72">
        <v>750</v>
      </c>
      <c r="E59" s="66"/>
      <c r="F59" s="147" t="s">
        <v>113</v>
      </c>
      <c r="G59" s="83">
        <f>'Five Years 2017'!E47</f>
        <v>300</v>
      </c>
      <c r="H59" s="62"/>
      <c r="I59" s="47"/>
      <c r="J59" s="7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7" customHeight="1" x14ac:dyDescent="0.2">
      <c r="A60" s="40"/>
      <c r="B60" s="47"/>
      <c r="C60" s="29"/>
      <c r="D60" s="72"/>
      <c r="E60" s="145"/>
      <c r="F60" s="168" t="s">
        <v>133</v>
      </c>
      <c r="G60" s="169">
        <f>'Music R&amp;D Company Development'!E17</f>
        <v>1400</v>
      </c>
      <c r="H60" s="62"/>
      <c r="I60" s="47"/>
      <c r="J60" s="7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7" customHeight="1" x14ac:dyDescent="0.2">
      <c r="A61" s="40"/>
      <c r="B61" s="47"/>
      <c r="C61" s="7" t="s">
        <v>139</v>
      </c>
      <c r="D61" s="161">
        <v>34280</v>
      </c>
      <c r="E61" s="66"/>
      <c r="F61" s="170"/>
      <c r="G61" s="171"/>
      <c r="H61" s="62"/>
      <c r="I61" s="47"/>
      <c r="J61" s="7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7" customHeight="1" x14ac:dyDescent="0.2">
      <c r="A62" s="40"/>
      <c r="B62" s="47"/>
      <c r="C62" s="29"/>
      <c r="D62" s="72"/>
      <c r="E62" s="66"/>
      <c r="F62" s="67" t="s">
        <v>10</v>
      </c>
      <c r="G62" s="3"/>
      <c r="H62" s="62"/>
      <c r="I62" s="47"/>
      <c r="J62" s="7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7" customHeight="1" x14ac:dyDescent="0.2">
      <c r="A63" s="40"/>
      <c r="B63" s="47"/>
      <c r="C63" s="1"/>
      <c r="D63" s="75"/>
      <c r="E63" s="66"/>
      <c r="F63" s="71" t="s">
        <v>46</v>
      </c>
      <c r="G63" s="3">
        <f>'The Dancing Dead 16'!E26+'Five Years 2017'!E46</f>
        <v>5000</v>
      </c>
      <c r="H63" s="62"/>
      <c r="I63" s="47"/>
      <c r="J63" s="7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7" customHeight="1" x14ac:dyDescent="0.2">
      <c r="A64" s="40"/>
      <c r="B64" s="47"/>
      <c r="C64" s="1"/>
      <c r="D64" s="75"/>
      <c r="E64" s="66"/>
      <c r="F64" s="71" t="s">
        <v>136</v>
      </c>
      <c r="G64" s="3">
        <f>(H13)+(H14/3)+'Five Years R&amp;D 16'!E12+'The Dancing Dead 16'!E19+'Five Years 2017'!E14</f>
        <v>10880</v>
      </c>
      <c r="H64" s="62"/>
      <c r="I64" s="4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7" customHeight="1" x14ac:dyDescent="0.2">
      <c r="A65" s="40"/>
      <c r="B65" s="47"/>
      <c r="C65" s="1"/>
      <c r="D65" s="75"/>
      <c r="E65" s="66"/>
      <c r="F65" s="71" t="s">
        <v>47</v>
      </c>
      <c r="G65" s="3">
        <f>H15</f>
        <v>2000</v>
      </c>
      <c r="H65" s="62"/>
      <c r="I65" s="47"/>
      <c r="J65" s="7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7" customHeight="1" x14ac:dyDescent="0.2">
      <c r="A66" s="40"/>
      <c r="B66" s="47"/>
      <c r="C66" s="1"/>
      <c r="D66" s="75"/>
      <c r="E66" s="66"/>
      <c r="F66" s="71" t="s">
        <v>18</v>
      </c>
      <c r="G66" s="3">
        <f>H19</f>
        <v>280</v>
      </c>
      <c r="H66" s="62"/>
      <c r="I66" s="4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7" customHeight="1" x14ac:dyDescent="0.2">
      <c r="A67" s="40"/>
      <c r="B67" s="47"/>
      <c r="C67" s="1"/>
      <c r="D67" s="75"/>
      <c r="E67" s="66"/>
      <c r="F67" s="76"/>
      <c r="G67" s="1"/>
      <c r="H67" s="62"/>
      <c r="I67" s="4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7" customHeight="1" x14ac:dyDescent="0.2">
      <c r="A68" s="40"/>
      <c r="B68" s="47"/>
      <c r="C68" s="1"/>
      <c r="D68" s="75"/>
      <c r="E68" s="66"/>
      <c r="F68" s="67" t="s">
        <v>12</v>
      </c>
      <c r="G68" s="1"/>
      <c r="H68" s="62"/>
      <c r="I68" s="4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7" customHeight="1" x14ac:dyDescent="0.2">
      <c r="A69" s="40"/>
      <c r="B69" s="47"/>
      <c r="C69" s="6"/>
      <c r="D69" s="72"/>
      <c r="E69" s="66"/>
      <c r="F69" s="71" t="s">
        <v>48</v>
      </c>
      <c r="G69" s="3">
        <f>H17</f>
        <v>1500</v>
      </c>
      <c r="H69" s="62"/>
      <c r="I69" s="4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7" customHeight="1" x14ac:dyDescent="0.2">
      <c r="A70" s="40"/>
      <c r="B70" s="47"/>
      <c r="C70" s="1"/>
      <c r="D70" s="72"/>
      <c r="E70" s="66"/>
      <c r="F70" s="71" t="s">
        <v>49</v>
      </c>
      <c r="G70" s="3">
        <f>H16</f>
        <v>1500</v>
      </c>
      <c r="H70" s="62"/>
      <c r="I70" s="4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7" customHeight="1" x14ac:dyDescent="0.2">
      <c r="A71" s="40"/>
      <c r="B71" s="47"/>
      <c r="C71" s="77"/>
      <c r="D71" s="70"/>
      <c r="E71" s="66"/>
      <c r="F71" s="71" t="s">
        <v>15</v>
      </c>
      <c r="G71" s="3">
        <f>H18</f>
        <v>1500</v>
      </c>
      <c r="H71" s="62"/>
      <c r="I71" s="4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7" customHeight="1" x14ac:dyDescent="0.2">
      <c r="A72" s="40"/>
      <c r="B72" s="47"/>
      <c r="C72" s="1"/>
      <c r="D72" s="75"/>
      <c r="E72" s="66"/>
      <c r="F72" s="76"/>
      <c r="G72" s="3"/>
      <c r="H72" s="62"/>
      <c r="I72" s="4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7" customHeight="1" x14ac:dyDescent="0.2">
      <c r="A73" s="40"/>
      <c r="B73" s="47"/>
      <c r="C73" s="7" t="s">
        <v>50</v>
      </c>
      <c r="D73" s="75"/>
      <c r="E73" s="66"/>
      <c r="F73" s="67" t="s">
        <v>23</v>
      </c>
      <c r="G73" s="3"/>
      <c r="H73" s="62"/>
      <c r="I73" s="4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7" customHeight="1" x14ac:dyDescent="0.2">
      <c r="A74" s="40"/>
      <c r="B74" s="47"/>
      <c r="C74" s="29" t="s">
        <v>51</v>
      </c>
      <c r="D74" s="174">
        <f>D53/D78</f>
        <v>0.45188173373228985</v>
      </c>
      <c r="E74" s="66"/>
      <c r="F74" s="71" t="s">
        <v>22</v>
      </c>
      <c r="G74" s="3">
        <f>H32</f>
        <v>2987.14</v>
      </c>
      <c r="H74" s="62"/>
      <c r="I74" s="4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7" customHeight="1" x14ac:dyDescent="0.2">
      <c r="A75" s="40"/>
      <c r="B75" s="47"/>
      <c r="C75" s="29" t="s">
        <v>52</v>
      </c>
      <c r="D75" s="174">
        <f>1-D74</f>
        <v>0.54811826626771021</v>
      </c>
      <c r="E75" s="66"/>
      <c r="F75" s="172" t="s">
        <v>140</v>
      </c>
      <c r="G75" s="173">
        <v>34280</v>
      </c>
      <c r="H75" s="62"/>
      <c r="I75" s="4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7" customHeight="1" x14ac:dyDescent="0.2">
      <c r="A76" s="40"/>
      <c r="B76" s="78"/>
      <c r="C76" s="79"/>
      <c r="D76" s="80"/>
      <c r="E76" s="81"/>
      <c r="F76" s="82"/>
      <c r="G76" s="83"/>
      <c r="H76" s="84"/>
      <c r="I76" s="4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7" customHeight="1" x14ac:dyDescent="0.2">
      <c r="A77" s="40"/>
      <c r="B77" s="48"/>
      <c r="C77" s="85" t="s">
        <v>53</v>
      </c>
      <c r="D77" s="86">
        <f>SUM(D42:D68)</f>
        <v>154797.14000000001</v>
      </c>
      <c r="E77" s="50"/>
      <c r="F77" s="87" t="s">
        <v>54</v>
      </c>
      <c r="G77" s="88">
        <f>SUM(G41:G75)</f>
        <v>154797.14000000001</v>
      </c>
      <c r="H77" s="51"/>
      <c r="I77" s="4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1" customHeight="1" x14ac:dyDescent="0.2">
      <c r="A78" s="40"/>
      <c r="B78" s="48"/>
      <c r="C78" s="85" t="s">
        <v>2</v>
      </c>
      <c r="D78" s="86">
        <f>SUM(D42:D71)</f>
        <v>154797.14000000001</v>
      </c>
      <c r="E78" s="50"/>
      <c r="F78" s="87" t="s">
        <v>2</v>
      </c>
      <c r="G78" s="88">
        <f>(D12+D17+D22+H24+H32+D27)</f>
        <v>154797.14000000001</v>
      </c>
      <c r="H78" s="51"/>
      <c r="I78" s="4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7" customHeight="1" x14ac:dyDescent="0.2">
      <c r="A79" s="40"/>
      <c r="B79" s="89"/>
      <c r="C79" s="90"/>
      <c r="D79" s="91"/>
      <c r="E79" s="92"/>
      <c r="F79" s="93"/>
      <c r="G79" s="90"/>
      <c r="H79" s="94"/>
      <c r="I79" s="4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7.5" customHeight="1" x14ac:dyDescent="0.2">
      <c r="A80" s="1"/>
      <c r="B80" s="95"/>
      <c r="C80" s="95"/>
      <c r="D80" s="95"/>
      <c r="E80" s="95"/>
      <c r="F80" s="95"/>
      <c r="G80" s="95"/>
      <c r="H80" s="9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7" customHeight="1" x14ac:dyDescent="0.2">
      <c r="A81" s="1"/>
      <c r="B81" s="1"/>
      <c r="C81" s="3"/>
      <c r="D81" s="96"/>
      <c r="E81" s="96"/>
      <c r="F81" s="9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7" customHeight="1" x14ac:dyDescent="0.2">
      <c r="A82" s="1"/>
      <c r="B82" s="1"/>
      <c r="C82" s="1"/>
      <c r="D82" s="1"/>
      <c r="E82" s="4"/>
      <c r="F82" s="149"/>
      <c r="G82" s="149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7" customHeight="1" x14ac:dyDescent="0.2">
      <c r="A83" s="1"/>
      <c r="B83" s="96"/>
      <c r="C83" s="3"/>
      <c r="D83" s="1"/>
      <c r="E83" s="1"/>
      <c r="F83" s="149"/>
      <c r="G83" s="149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7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7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7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7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7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7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7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7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7" customHeight="1" x14ac:dyDescent="0.2">
      <c r="A93" s="1"/>
      <c r="B93" s="1"/>
      <c r="C93" s="1"/>
      <c r="D93" s="1"/>
      <c r="E93" s="1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7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7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7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7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7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7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7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7" customHeight="1" x14ac:dyDescent="0.2">
      <c r="A101" s="1"/>
      <c r="B101" s="1"/>
      <c r="C101" s="1"/>
      <c r="D101" s="1"/>
      <c r="E101" s="1"/>
      <c r="F101" s="1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7" customHeight="1" x14ac:dyDescent="0.2">
      <c r="A102" s="1"/>
      <c r="B102" s="1"/>
      <c r="C102" s="1"/>
      <c r="D102" s="1"/>
      <c r="E102" s="1"/>
      <c r="F102" s="1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7" customHeight="1" x14ac:dyDescent="0.2">
      <c r="A103" s="1"/>
      <c r="B103" s="1"/>
      <c r="C103" s="1"/>
      <c r="D103" s="1"/>
      <c r="E103" s="1"/>
      <c r="F103" s="1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7" customHeight="1" x14ac:dyDescent="0.2">
      <c r="A104" s="1"/>
      <c r="B104" s="1"/>
      <c r="C104" s="1"/>
      <c r="D104" s="1"/>
      <c r="E104" s="1"/>
      <c r="F104" s="1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7" customHeight="1" x14ac:dyDescent="0.2">
      <c r="A105" s="1"/>
      <c r="B105" s="1"/>
      <c r="C105" s="1"/>
      <c r="D105" s="1"/>
      <c r="E105" s="1"/>
      <c r="F105" s="1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7" customHeight="1" x14ac:dyDescent="0.2">
      <c r="A106" s="1"/>
      <c r="B106" s="1"/>
      <c r="C106" s="1"/>
      <c r="D106" s="1"/>
      <c r="E106" s="1"/>
      <c r="F106" s="1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7" customHeight="1" x14ac:dyDescent="0.2">
      <c r="A107" s="1"/>
      <c r="B107" s="1"/>
      <c r="C107" s="1"/>
      <c r="D107" s="1"/>
      <c r="E107" s="1"/>
      <c r="F107" s="1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7" customHeight="1" x14ac:dyDescent="0.2">
      <c r="A108" s="1"/>
      <c r="B108" s="1"/>
      <c r="C108" s="1"/>
      <c r="D108" s="1"/>
      <c r="E108" s="1"/>
      <c r="F108" s="1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7" customHeight="1" x14ac:dyDescent="0.2">
      <c r="A109" s="1"/>
      <c r="B109" s="1"/>
      <c r="C109" s="1"/>
      <c r="D109" s="1"/>
      <c r="E109" s="1"/>
      <c r="F109" s="1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7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7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7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7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7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7" customHeight="1" x14ac:dyDescent="0.2">
      <c r="A115" s="1"/>
      <c r="B115" s="1"/>
      <c r="C115" s="1"/>
      <c r="D115" s="1"/>
      <c r="E115" s="1"/>
      <c r="F115" s="1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7" customHeight="1" x14ac:dyDescent="0.2">
      <c r="A116" s="1"/>
      <c r="B116" s="1"/>
      <c r="C116" s="1"/>
      <c r="D116" s="1"/>
      <c r="E116" s="1"/>
      <c r="F116" s="1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7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7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7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7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7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7" customHeight="1" x14ac:dyDescent="0.2">
      <c r="A122" s="1"/>
      <c r="B122" s="1"/>
      <c r="C122" s="1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</sheetData>
  <conditionalFormatting sqref="D1:D2 H1:J2 E2 I3:J4 G7 J7 D4:D12 G16:H16 D14:D17 F25:G25 H26:H32 F29:F30 E34 H35:H36 M45:M46 D35:D56 D58:D60 D69:D71 D76:D79 H79 C81 H93 H101:H109 H115:H116 E122 F50 G62:G63 G65:G66 G59 G37:H40 G42:G52 F23 F17:F20 H23:H24 H17:H20 G76:H78 H41:H75 G69:G74 D62 H9:H12 H14:H15">
    <cfRule type="cellIs" dxfId="8" priority="2" stopIfTrue="1" operator="lessThan">
      <formula>0</formula>
    </cfRule>
  </conditionalFormatting>
  <conditionalFormatting sqref="D19:D22 D24:D27">
    <cfRule type="cellIs" dxfId="7" priority="3" stopIfTrue="1" operator="lessThan">
      <formula>0</formula>
    </cfRule>
  </conditionalFormatting>
  <conditionalFormatting sqref="E82">
    <cfRule type="cellIs" dxfId="6" priority="4" stopIfTrue="1" operator="lessThan">
      <formula>0</formula>
    </cfRule>
  </conditionalFormatting>
  <conditionalFormatting sqref="J49">
    <cfRule type="cellIs" dxfId="5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"/>
  <sheetViews>
    <sheetView showGridLines="0" workbookViewId="0">
      <selection activeCell="D10" sqref="D10"/>
    </sheetView>
  </sheetViews>
  <sheetFormatPr baseColWidth="10" defaultColWidth="10.6640625" defaultRowHeight="16" customHeight="1" x14ac:dyDescent="0.2"/>
  <cols>
    <col min="1" max="1" width="10.83203125" style="130" customWidth="1"/>
    <col min="2" max="2" width="34.33203125" style="130" customWidth="1"/>
    <col min="3" max="3" width="10.83203125" style="131" customWidth="1"/>
    <col min="4" max="4" width="18.33203125" style="130" customWidth="1"/>
    <col min="5" max="5" width="10.83203125" style="131" customWidth="1"/>
    <col min="6" max="9" width="10.83203125" style="130" customWidth="1"/>
    <col min="10" max="10" width="20.5" style="130" customWidth="1"/>
    <col min="11" max="256" width="10.6640625" style="130" customWidth="1"/>
    <col min="257" max="16384" width="10.6640625" style="122"/>
  </cols>
  <sheetData>
    <row r="1" spans="1:10" ht="18" customHeight="1" x14ac:dyDescent="0.2">
      <c r="A1" s="128"/>
      <c r="B1" s="132" t="s">
        <v>123</v>
      </c>
      <c r="C1" s="133"/>
      <c r="D1" s="134"/>
      <c r="E1" s="133"/>
      <c r="F1" s="134"/>
      <c r="G1" s="134"/>
      <c r="H1" s="134"/>
      <c r="I1" s="134"/>
      <c r="J1" s="134"/>
    </row>
    <row r="2" spans="1:10" ht="18" customHeight="1" x14ac:dyDescent="0.2">
      <c r="A2" s="128"/>
      <c r="B2" s="132" t="s">
        <v>110</v>
      </c>
      <c r="C2" s="133"/>
      <c r="D2" s="134"/>
      <c r="E2" s="133"/>
      <c r="F2" s="134"/>
      <c r="G2" s="134"/>
      <c r="H2" s="134"/>
      <c r="I2" s="134"/>
      <c r="J2" s="134"/>
    </row>
    <row r="3" spans="1:10" ht="17" customHeight="1" x14ac:dyDescent="0.2">
      <c r="A3" s="128"/>
      <c r="B3" s="134"/>
      <c r="C3" s="133"/>
      <c r="D3" s="134"/>
      <c r="E3" s="133"/>
      <c r="F3" s="134"/>
      <c r="G3" s="134"/>
      <c r="H3" s="134"/>
      <c r="I3" s="134"/>
      <c r="J3" s="134"/>
    </row>
    <row r="4" spans="1:10" ht="17" customHeight="1" x14ac:dyDescent="0.2">
      <c r="A4" s="128"/>
      <c r="B4" s="134"/>
      <c r="C4" s="133"/>
      <c r="D4" s="134"/>
      <c r="E4" s="133"/>
      <c r="F4" s="134"/>
      <c r="G4" s="134"/>
      <c r="H4" s="134"/>
      <c r="I4" s="134"/>
      <c r="J4" s="134"/>
    </row>
    <row r="5" spans="1:10" ht="17" customHeight="1" x14ac:dyDescent="0.2">
      <c r="A5" s="128"/>
      <c r="B5" s="132" t="s">
        <v>0</v>
      </c>
      <c r="C5" s="133"/>
      <c r="D5" s="134"/>
      <c r="E5" s="133"/>
      <c r="F5" s="134"/>
      <c r="G5" s="134"/>
      <c r="H5" s="135"/>
      <c r="I5" s="134"/>
      <c r="J5" s="135"/>
    </row>
    <row r="6" spans="1:10" ht="17" customHeight="1" x14ac:dyDescent="0.2">
      <c r="A6" s="128"/>
      <c r="B6" s="134"/>
      <c r="C6" s="133"/>
      <c r="D6" s="134"/>
      <c r="E6" s="133"/>
      <c r="F6" s="134"/>
      <c r="G6" s="134"/>
      <c r="H6" s="134"/>
      <c r="I6" s="134"/>
      <c r="J6" s="134"/>
    </row>
    <row r="7" spans="1:10" ht="17" customHeight="1" x14ac:dyDescent="0.2">
      <c r="A7" s="128"/>
      <c r="B7" s="132" t="s">
        <v>5</v>
      </c>
      <c r="C7" s="136" t="s">
        <v>55</v>
      </c>
      <c r="D7" s="132" t="s">
        <v>56</v>
      </c>
      <c r="E7" s="136" t="s">
        <v>2</v>
      </c>
      <c r="F7" s="134"/>
      <c r="G7" s="134"/>
      <c r="H7" s="137"/>
      <c r="I7" s="138"/>
      <c r="J7" s="137"/>
    </row>
    <row r="8" spans="1:10" ht="17" customHeight="1" x14ac:dyDescent="0.2">
      <c r="A8" s="128"/>
      <c r="B8" s="128"/>
      <c r="C8" s="121"/>
      <c r="D8" s="128"/>
      <c r="E8" s="121"/>
      <c r="F8" s="128"/>
      <c r="G8" s="128"/>
      <c r="H8" s="128"/>
      <c r="I8" s="128"/>
      <c r="J8" s="128"/>
    </row>
    <row r="9" spans="1:10" ht="17" customHeight="1" x14ac:dyDescent="0.2">
      <c r="A9" s="128"/>
      <c r="B9" s="128" t="s">
        <v>118</v>
      </c>
      <c r="C9" s="121">
        <v>90</v>
      </c>
      <c r="D9" s="128">
        <v>20</v>
      </c>
      <c r="E9" s="121">
        <f>C9*D9</f>
        <v>1800</v>
      </c>
      <c r="F9" s="128"/>
      <c r="G9" s="128"/>
      <c r="H9" s="128"/>
      <c r="I9" s="128"/>
      <c r="J9" s="128"/>
    </row>
    <row r="10" spans="1:10" ht="17" customHeight="1" x14ac:dyDescent="0.2">
      <c r="A10" s="128"/>
      <c r="B10" s="128" t="s">
        <v>107</v>
      </c>
      <c r="C10" s="121">
        <v>90</v>
      </c>
      <c r="D10" s="128">
        <v>20</v>
      </c>
      <c r="E10" s="121">
        <f t="shared" ref="E10:E12" si="0">C10*D10</f>
        <v>1800</v>
      </c>
      <c r="F10" s="128"/>
      <c r="G10" s="128"/>
      <c r="H10" s="128"/>
      <c r="I10" s="128"/>
      <c r="J10" s="128"/>
    </row>
    <row r="11" spans="1:10" ht="17" customHeight="1" x14ac:dyDescent="0.2">
      <c r="A11" s="128"/>
      <c r="B11" s="128"/>
      <c r="C11" s="121"/>
      <c r="D11" s="128"/>
      <c r="E11" s="121"/>
      <c r="F11" s="128"/>
      <c r="G11" s="128"/>
      <c r="H11" s="128"/>
      <c r="I11" s="128"/>
      <c r="J11" s="128"/>
    </row>
    <row r="12" spans="1:10" ht="17" customHeight="1" x14ac:dyDescent="0.2">
      <c r="A12" s="128"/>
      <c r="B12" s="128" t="s">
        <v>120</v>
      </c>
      <c r="C12" s="121">
        <v>90</v>
      </c>
      <c r="D12" s="128">
        <v>5</v>
      </c>
      <c r="E12" s="121">
        <f t="shared" si="0"/>
        <v>450</v>
      </c>
      <c r="F12" s="128"/>
      <c r="G12" s="128"/>
      <c r="H12" s="128"/>
      <c r="I12" s="128"/>
      <c r="J12" s="128"/>
    </row>
    <row r="13" spans="1:10" ht="17" customHeight="1" x14ac:dyDescent="0.2">
      <c r="A13" s="128"/>
      <c r="B13" s="128"/>
      <c r="C13" s="121"/>
      <c r="D13" s="128"/>
      <c r="E13" s="121"/>
      <c r="F13" s="128"/>
      <c r="G13" s="128"/>
      <c r="H13" s="128"/>
      <c r="I13" s="128"/>
      <c r="J13" s="128"/>
    </row>
    <row r="14" spans="1:10" ht="17" customHeight="1" x14ac:dyDescent="0.2">
      <c r="A14" s="128"/>
      <c r="B14" s="139" t="s">
        <v>57</v>
      </c>
      <c r="C14" s="133">
        <v>90</v>
      </c>
      <c r="D14" s="134">
        <v>5</v>
      </c>
      <c r="E14" s="133">
        <f>C14*D14</f>
        <v>450</v>
      </c>
      <c r="F14" s="128"/>
      <c r="G14" s="128"/>
      <c r="H14" s="128"/>
      <c r="I14" s="128"/>
      <c r="J14" s="128"/>
    </row>
    <row r="15" spans="1:10" ht="17" customHeight="1" x14ac:dyDescent="0.2">
      <c r="A15" s="128"/>
      <c r="B15" s="139" t="s">
        <v>58</v>
      </c>
      <c r="C15" s="133">
        <v>90</v>
      </c>
      <c r="D15" s="134">
        <v>5</v>
      </c>
      <c r="E15" s="133">
        <f>C15*D15</f>
        <v>450</v>
      </c>
      <c r="F15" s="128"/>
      <c r="G15" s="128"/>
      <c r="H15" s="128"/>
      <c r="I15" s="128"/>
      <c r="J15" s="128"/>
    </row>
    <row r="16" spans="1:10" ht="17" customHeight="1" x14ac:dyDescent="0.2">
      <c r="A16" s="128"/>
      <c r="B16" s="128"/>
      <c r="C16" s="121"/>
      <c r="D16" s="128"/>
      <c r="E16" s="133"/>
      <c r="F16" s="128"/>
      <c r="G16" s="128"/>
      <c r="H16" s="128"/>
      <c r="I16" s="128"/>
      <c r="J16" s="128"/>
    </row>
    <row r="17" spans="1:10" ht="17" customHeight="1" x14ac:dyDescent="0.2">
      <c r="A17" s="128"/>
      <c r="B17" s="139" t="s">
        <v>59</v>
      </c>
      <c r="C17" s="133">
        <v>90</v>
      </c>
      <c r="D17" s="134">
        <v>5</v>
      </c>
      <c r="E17" s="133">
        <f>C17*D17</f>
        <v>450</v>
      </c>
      <c r="F17" s="128"/>
      <c r="G17" s="128"/>
      <c r="H17" s="128"/>
      <c r="I17" s="128"/>
      <c r="J17" s="128"/>
    </row>
    <row r="18" spans="1:10" ht="17" customHeight="1" x14ac:dyDescent="0.2">
      <c r="A18" s="128"/>
      <c r="B18" s="139"/>
      <c r="C18" s="133"/>
      <c r="D18" s="134"/>
      <c r="E18" s="133"/>
      <c r="F18" s="128"/>
      <c r="G18" s="128"/>
      <c r="H18" s="128"/>
      <c r="I18" s="128"/>
      <c r="J18" s="128"/>
    </row>
    <row r="19" spans="1:10" ht="17" customHeight="1" x14ac:dyDescent="0.2">
      <c r="A19" s="128"/>
      <c r="B19" s="128"/>
      <c r="C19" s="121"/>
      <c r="D19" s="128"/>
      <c r="E19" s="133"/>
      <c r="F19" s="128"/>
      <c r="G19" s="128"/>
      <c r="H19" s="128"/>
      <c r="I19" s="128"/>
      <c r="J19" s="128"/>
    </row>
    <row r="20" spans="1:10" ht="17" customHeight="1" x14ac:dyDescent="0.2">
      <c r="A20" s="128"/>
      <c r="B20" s="139"/>
      <c r="C20" s="133"/>
      <c r="D20" s="134"/>
      <c r="E20" s="133"/>
      <c r="F20" s="128"/>
      <c r="G20" s="128"/>
      <c r="H20" s="128"/>
      <c r="I20" s="128"/>
      <c r="J20" s="128"/>
    </row>
    <row r="21" spans="1:10" ht="17" customHeight="1" x14ac:dyDescent="0.2">
      <c r="A21" s="128"/>
      <c r="B21" s="128"/>
      <c r="C21" s="121"/>
      <c r="D21" s="128"/>
      <c r="E21" s="133"/>
      <c r="F21" s="128"/>
      <c r="G21" s="128"/>
      <c r="H21" s="128"/>
      <c r="I21" s="128"/>
      <c r="J21" s="128"/>
    </row>
    <row r="22" spans="1:10" ht="17" customHeight="1" x14ac:dyDescent="0.2">
      <c r="A22" s="128"/>
      <c r="B22" s="139" t="s">
        <v>60</v>
      </c>
      <c r="C22" s="133">
        <f>80*1</f>
        <v>80</v>
      </c>
      <c r="D22" s="134">
        <v>1</v>
      </c>
      <c r="E22" s="133">
        <f>C22*D22</f>
        <v>80</v>
      </c>
      <c r="F22" s="128"/>
      <c r="G22" s="128"/>
      <c r="H22" s="128"/>
      <c r="I22" s="128"/>
      <c r="J22" s="128"/>
    </row>
    <row r="23" spans="1:10" ht="17" customHeight="1" x14ac:dyDescent="0.2">
      <c r="A23" s="128"/>
      <c r="B23" s="139" t="s">
        <v>61</v>
      </c>
      <c r="C23" s="133">
        <v>100</v>
      </c>
      <c r="D23" s="134">
        <v>1</v>
      </c>
      <c r="E23" s="133">
        <f>C23*D23</f>
        <v>100</v>
      </c>
      <c r="F23" s="128"/>
      <c r="G23" s="128"/>
      <c r="H23" s="128"/>
      <c r="I23" s="128"/>
      <c r="J23" s="128"/>
    </row>
    <row r="24" spans="1:10" ht="17" customHeight="1" x14ac:dyDescent="0.2">
      <c r="A24" s="128"/>
      <c r="B24" s="139" t="s">
        <v>62</v>
      </c>
      <c r="C24" s="133">
        <v>100</v>
      </c>
      <c r="D24" s="134">
        <v>1</v>
      </c>
      <c r="E24" s="133">
        <f>C24*D24</f>
        <v>100</v>
      </c>
      <c r="F24" s="140"/>
      <c r="G24" s="128"/>
      <c r="H24" s="128"/>
      <c r="I24" s="128"/>
      <c r="J24" s="128"/>
    </row>
    <row r="25" spans="1:10" ht="17" customHeight="1" x14ac:dyDescent="0.2">
      <c r="A25" s="128"/>
      <c r="B25" s="128"/>
      <c r="C25" s="121"/>
      <c r="D25" s="128"/>
      <c r="E25" s="133"/>
      <c r="F25" s="128"/>
      <c r="G25" s="128"/>
      <c r="H25" s="128"/>
      <c r="I25" s="128"/>
      <c r="J25" s="128"/>
    </row>
    <row r="26" spans="1:10" ht="17" customHeight="1" x14ac:dyDescent="0.2">
      <c r="A26" s="128"/>
      <c r="B26" s="132" t="s">
        <v>2</v>
      </c>
      <c r="C26" s="136"/>
      <c r="D26" s="138"/>
      <c r="E26" s="136">
        <f>SUM(E9:E25)</f>
        <v>5680</v>
      </c>
      <c r="F26" s="128"/>
      <c r="G26" s="128"/>
      <c r="H26" s="128"/>
      <c r="I26" s="128"/>
      <c r="J26" s="128"/>
    </row>
    <row r="27" spans="1:10" ht="17" customHeight="1" x14ac:dyDescent="0.2">
      <c r="A27" s="128"/>
      <c r="B27" s="128"/>
      <c r="C27" s="121"/>
      <c r="D27" s="128"/>
      <c r="E27" s="133"/>
      <c r="F27" s="128"/>
      <c r="G27" s="128"/>
      <c r="H27" s="128"/>
      <c r="I27" s="128"/>
      <c r="J27" s="128"/>
    </row>
    <row r="28" spans="1:10" ht="17" customHeight="1" x14ac:dyDescent="0.2">
      <c r="A28" s="128"/>
      <c r="B28" s="128"/>
      <c r="C28" s="121"/>
      <c r="D28" s="128"/>
      <c r="E28" s="133"/>
      <c r="F28" s="128"/>
      <c r="G28" s="128"/>
      <c r="H28" s="128"/>
      <c r="I28" s="128"/>
      <c r="J28" s="128"/>
    </row>
    <row r="29" spans="1:10" ht="17" customHeight="1" x14ac:dyDescent="0.2">
      <c r="A29" s="128"/>
      <c r="B29" s="134"/>
      <c r="C29" s="121"/>
      <c r="D29" s="128"/>
      <c r="E29" s="133"/>
      <c r="F29" s="140"/>
      <c r="G29" s="128"/>
      <c r="H29" s="128"/>
      <c r="I29" s="128"/>
      <c r="J29" s="128"/>
    </row>
    <row r="30" spans="1:10" ht="17" customHeight="1" x14ac:dyDescent="0.2">
      <c r="A30" s="128"/>
      <c r="B30" s="128"/>
      <c r="C30" s="121"/>
      <c r="D30" s="128"/>
      <c r="E30" s="133"/>
      <c r="F30" s="128"/>
      <c r="G30" s="128"/>
      <c r="H30" s="128"/>
      <c r="I30" s="128"/>
      <c r="J30" s="128"/>
    </row>
    <row r="31" spans="1:10" ht="17" customHeight="1" x14ac:dyDescent="0.2">
      <c r="A31" s="128"/>
      <c r="B31" s="128"/>
      <c r="C31" s="121"/>
      <c r="D31" s="128"/>
      <c r="E31" s="133"/>
      <c r="F31" s="128"/>
      <c r="G31" s="128"/>
      <c r="H31" s="128"/>
      <c r="I31" s="128"/>
      <c r="J31" s="128"/>
    </row>
    <row r="32" spans="1:10" ht="17" customHeight="1" x14ac:dyDescent="0.2">
      <c r="A32" s="128"/>
      <c r="B32" s="128"/>
      <c r="C32" s="121"/>
      <c r="D32" s="128"/>
      <c r="E32" s="133"/>
      <c r="F32" s="128"/>
      <c r="G32" s="128"/>
      <c r="H32" s="140"/>
      <c r="I32" s="128"/>
      <c r="J32" s="128"/>
    </row>
    <row r="33" spans="1:10" ht="17" customHeight="1" x14ac:dyDescent="0.2">
      <c r="A33" s="128"/>
      <c r="B33" s="128"/>
      <c r="C33" s="121"/>
      <c r="D33" s="128"/>
      <c r="E33" s="133"/>
      <c r="F33" s="128"/>
      <c r="G33" s="128"/>
      <c r="H33" s="128"/>
      <c r="I33" s="128"/>
      <c r="J33" s="128"/>
    </row>
    <row r="34" spans="1:10" ht="17" customHeight="1" x14ac:dyDescent="0.2">
      <c r="A34" s="128"/>
      <c r="B34" s="128"/>
      <c r="C34" s="121"/>
      <c r="D34" s="128"/>
      <c r="E34" s="133"/>
      <c r="F34" s="128"/>
      <c r="G34" s="128"/>
      <c r="H34" s="128"/>
      <c r="I34" s="128"/>
      <c r="J34" s="128"/>
    </row>
    <row r="35" spans="1:10" ht="17" customHeight="1" x14ac:dyDescent="0.2">
      <c r="A35" s="128"/>
      <c r="B35" s="128"/>
      <c r="C35" s="121"/>
      <c r="D35" s="128"/>
      <c r="E35" s="133"/>
      <c r="F35" s="128"/>
      <c r="G35" s="128"/>
      <c r="H35" s="128"/>
      <c r="I35" s="128"/>
      <c r="J35" s="128"/>
    </row>
    <row r="36" spans="1:10" ht="17" customHeight="1" x14ac:dyDescent="0.2">
      <c r="A36" s="128"/>
      <c r="B36" s="128"/>
      <c r="C36" s="121"/>
      <c r="D36" s="128"/>
      <c r="E36" s="133"/>
      <c r="F36" s="128"/>
      <c r="G36" s="128"/>
      <c r="H36" s="128"/>
      <c r="I36" s="128"/>
      <c r="J36" s="128"/>
    </row>
  </sheetData>
  <conditionalFormatting sqref="C1:C7 E1:E7 H7 J7 C14:C15 C17:C18 C20 C22:C24 E14:E29 F24 C26 F29 E31:E36 H32">
    <cfRule type="cellIs" dxfId="4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showGridLines="0" workbookViewId="0">
      <selection activeCell="H14" sqref="H14"/>
    </sheetView>
  </sheetViews>
  <sheetFormatPr baseColWidth="10" defaultColWidth="10.6640625" defaultRowHeight="16" customHeight="1" x14ac:dyDescent="0.2"/>
  <cols>
    <col min="1" max="1" width="10.83203125" style="130" customWidth="1"/>
    <col min="2" max="2" width="35.33203125" style="130" customWidth="1"/>
    <col min="3" max="3" width="10.83203125" style="130" customWidth="1"/>
    <col min="4" max="4" width="18.33203125" style="130" customWidth="1"/>
    <col min="5" max="9" width="10.83203125" style="130" customWidth="1"/>
    <col min="10" max="10" width="20.5" style="130" customWidth="1"/>
    <col min="11" max="256" width="10.6640625" style="130" customWidth="1"/>
    <col min="257" max="16384" width="10.6640625" style="122"/>
  </cols>
  <sheetData>
    <row r="1" spans="1:10" ht="18" customHeight="1" x14ac:dyDescent="0.2">
      <c r="A1" s="128"/>
      <c r="B1" s="132" t="s">
        <v>123</v>
      </c>
      <c r="C1" s="140"/>
      <c r="D1" s="134"/>
      <c r="E1" s="140"/>
      <c r="F1" s="134"/>
      <c r="G1" s="134"/>
      <c r="H1" s="134"/>
      <c r="I1" s="134"/>
      <c r="J1" s="134"/>
    </row>
    <row r="2" spans="1:10" ht="18" customHeight="1" x14ac:dyDescent="0.2">
      <c r="A2" s="128"/>
      <c r="B2" s="132" t="s">
        <v>9</v>
      </c>
      <c r="C2" s="140"/>
      <c r="D2" s="134"/>
      <c r="E2" s="140"/>
      <c r="F2" s="134"/>
      <c r="G2" s="134"/>
      <c r="H2" s="134"/>
      <c r="I2" s="134"/>
      <c r="J2" s="134"/>
    </row>
    <row r="3" spans="1:10" ht="17" customHeight="1" x14ac:dyDescent="0.2">
      <c r="A3" s="128"/>
      <c r="B3" s="134"/>
      <c r="C3" s="140"/>
      <c r="D3" s="134"/>
      <c r="E3" s="140"/>
      <c r="F3" s="134"/>
      <c r="G3" s="134"/>
      <c r="H3" s="134"/>
      <c r="I3" s="134"/>
      <c r="J3" s="134"/>
    </row>
    <row r="4" spans="1:10" ht="17" customHeight="1" x14ac:dyDescent="0.2">
      <c r="A4" s="128"/>
      <c r="B4" s="134"/>
      <c r="C4" s="140"/>
      <c r="D4" s="134"/>
      <c r="E4" s="140"/>
      <c r="F4" s="134"/>
      <c r="G4" s="134"/>
      <c r="H4" s="134"/>
      <c r="I4" s="134"/>
      <c r="J4" s="134"/>
    </row>
    <row r="5" spans="1:10" ht="17" customHeight="1" x14ac:dyDescent="0.2">
      <c r="A5" s="128"/>
      <c r="B5" s="132" t="s">
        <v>0</v>
      </c>
      <c r="C5" s="140"/>
      <c r="D5" s="134"/>
      <c r="E5" s="140"/>
      <c r="F5" s="134"/>
      <c r="G5" s="134"/>
      <c r="H5" s="135"/>
      <c r="I5" s="134"/>
      <c r="J5" s="135"/>
    </row>
    <row r="6" spans="1:10" ht="17" customHeight="1" x14ac:dyDescent="0.2">
      <c r="A6" s="128"/>
      <c r="B6" s="134"/>
      <c r="C6" s="140"/>
      <c r="D6" s="134"/>
      <c r="E6" s="140"/>
      <c r="F6" s="134"/>
      <c r="G6" s="134"/>
      <c r="H6" s="134"/>
      <c r="I6" s="134"/>
      <c r="J6" s="134"/>
    </row>
    <row r="7" spans="1:10" ht="17" customHeight="1" x14ac:dyDescent="0.2">
      <c r="A7" s="128"/>
      <c r="B7" s="132" t="s">
        <v>5</v>
      </c>
      <c r="C7" s="132" t="s">
        <v>55</v>
      </c>
      <c r="D7" s="132" t="s">
        <v>56</v>
      </c>
      <c r="E7" s="132" t="s">
        <v>2</v>
      </c>
      <c r="F7" s="134"/>
      <c r="G7" s="134"/>
      <c r="H7" s="137"/>
      <c r="I7" s="138"/>
      <c r="J7" s="137"/>
    </row>
    <row r="8" spans="1:10" ht="17" customHeight="1" x14ac:dyDescent="0.2">
      <c r="A8" s="128"/>
      <c r="B8" s="128"/>
      <c r="C8" s="128"/>
      <c r="D8" s="128"/>
      <c r="E8" s="128"/>
      <c r="F8" s="128"/>
      <c r="G8" s="128"/>
      <c r="H8" s="128"/>
      <c r="I8" s="128"/>
      <c r="J8" s="128"/>
    </row>
    <row r="9" spans="1:10" ht="17" customHeight="1" x14ac:dyDescent="0.2">
      <c r="A9" s="128"/>
      <c r="B9" s="139" t="s">
        <v>57</v>
      </c>
      <c r="C9" s="140">
        <v>200</v>
      </c>
      <c r="D9" s="134">
        <v>1</v>
      </c>
      <c r="E9" s="140">
        <f t="shared" ref="E9:E15" si="0">C9*D9</f>
        <v>200</v>
      </c>
      <c r="F9" s="128"/>
      <c r="G9" s="128"/>
      <c r="H9" s="128"/>
      <c r="I9" s="128"/>
      <c r="J9" s="128"/>
    </row>
    <row r="10" spans="1:10" ht="17" customHeight="1" x14ac:dyDescent="0.2">
      <c r="A10" s="128"/>
      <c r="B10" s="139" t="s">
        <v>58</v>
      </c>
      <c r="C10" s="140">
        <v>200</v>
      </c>
      <c r="D10" s="134">
        <v>1</v>
      </c>
      <c r="E10" s="140">
        <f t="shared" si="0"/>
        <v>200</v>
      </c>
      <c r="F10" s="128"/>
      <c r="G10" s="128"/>
      <c r="H10" s="128"/>
      <c r="I10" s="128"/>
      <c r="J10" s="128"/>
    </row>
    <row r="11" spans="1:10" ht="17" customHeight="1" x14ac:dyDescent="0.2">
      <c r="A11" s="128"/>
      <c r="B11" s="139" t="s">
        <v>63</v>
      </c>
      <c r="C11" s="140">
        <v>200</v>
      </c>
      <c r="D11" s="134">
        <v>1</v>
      </c>
      <c r="E11" s="140">
        <f t="shared" si="0"/>
        <v>200</v>
      </c>
      <c r="F11" s="128"/>
      <c r="G11" s="128"/>
      <c r="H11" s="128"/>
      <c r="I11" s="128"/>
      <c r="J11" s="128"/>
    </row>
    <row r="12" spans="1:10" ht="17" customHeight="1" x14ac:dyDescent="0.2">
      <c r="A12" s="128"/>
      <c r="B12" s="139" t="s">
        <v>64</v>
      </c>
      <c r="C12" s="140">
        <v>200</v>
      </c>
      <c r="D12" s="134">
        <v>1</v>
      </c>
      <c r="E12" s="140">
        <f t="shared" si="0"/>
        <v>200</v>
      </c>
      <c r="F12" s="128"/>
      <c r="G12" s="128"/>
      <c r="H12" s="128"/>
      <c r="I12" s="128"/>
      <c r="J12" s="128"/>
    </row>
    <row r="13" spans="1:10" ht="17" customHeight="1" x14ac:dyDescent="0.2">
      <c r="A13" s="128"/>
      <c r="B13" s="139" t="s">
        <v>65</v>
      </c>
      <c r="C13" s="140">
        <v>200</v>
      </c>
      <c r="D13" s="134">
        <v>1</v>
      </c>
      <c r="E13" s="140">
        <f t="shared" si="0"/>
        <v>200</v>
      </c>
      <c r="F13" s="128"/>
      <c r="G13" s="128"/>
      <c r="H13" s="128"/>
      <c r="I13" s="128"/>
      <c r="J13" s="128"/>
    </row>
    <row r="14" spans="1:10" ht="17" customHeight="1" x14ac:dyDescent="0.2">
      <c r="A14" s="128"/>
      <c r="B14" s="139" t="s">
        <v>66</v>
      </c>
      <c r="C14" s="140">
        <v>200</v>
      </c>
      <c r="D14" s="134">
        <v>1</v>
      </c>
      <c r="E14" s="140">
        <f t="shared" si="0"/>
        <v>200</v>
      </c>
      <c r="F14" s="128"/>
      <c r="G14" s="128"/>
      <c r="H14" s="128"/>
      <c r="I14" s="128"/>
      <c r="J14" s="128"/>
    </row>
    <row r="15" spans="1:10" ht="17" customHeight="1" x14ac:dyDescent="0.2">
      <c r="A15" s="128"/>
      <c r="B15" s="139" t="s">
        <v>67</v>
      </c>
      <c r="C15" s="140">
        <v>200</v>
      </c>
      <c r="D15" s="134">
        <v>1</v>
      </c>
      <c r="E15" s="140">
        <f t="shared" si="0"/>
        <v>200</v>
      </c>
      <c r="F15" s="128"/>
      <c r="G15" s="128"/>
      <c r="H15" s="128"/>
      <c r="I15" s="128"/>
      <c r="J15" s="128"/>
    </row>
    <row r="16" spans="1:10" ht="17" customHeight="1" x14ac:dyDescent="0.2">
      <c r="A16" s="128"/>
      <c r="B16" s="142"/>
      <c r="C16" s="140"/>
      <c r="D16" s="142"/>
      <c r="E16" s="140"/>
      <c r="F16" s="128"/>
      <c r="G16" s="128"/>
      <c r="H16" s="128"/>
      <c r="I16" s="128"/>
      <c r="J16" s="128"/>
    </row>
    <row r="17" spans="1:10" ht="17" customHeight="1" x14ac:dyDescent="0.2">
      <c r="A17" s="128"/>
      <c r="B17" s="132" t="s">
        <v>2</v>
      </c>
      <c r="C17" s="137"/>
      <c r="D17" s="138"/>
      <c r="E17" s="137">
        <f>SUM(E9:E16)</f>
        <v>1400</v>
      </c>
      <c r="F17" s="128"/>
      <c r="G17" s="128"/>
      <c r="H17" s="128"/>
      <c r="I17" s="128"/>
      <c r="J17" s="128"/>
    </row>
    <row r="18" spans="1:10" ht="17" customHeight="1" x14ac:dyDescent="0.2">
      <c r="A18" s="128"/>
      <c r="B18" s="128"/>
      <c r="C18" s="128"/>
      <c r="D18" s="128"/>
      <c r="E18" s="140"/>
      <c r="F18" s="128"/>
      <c r="G18" s="128"/>
      <c r="H18" s="128"/>
      <c r="I18" s="128"/>
      <c r="J18" s="128"/>
    </row>
    <row r="19" spans="1:10" ht="17" customHeight="1" x14ac:dyDescent="0.2">
      <c r="A19" s="128"/>
      <c r="B19" s="128"/>
      <c r="C19" s="128"/>
      <c r="D19" s="128"/>
      <c r="E19" s="140"/>
      <c r="F19" s="128"/>
      <c r="G19" s="128"/>
      <c r="H19" s="128"/>
      <c r="I19" s="128"/>
      <c r="J19" s="128"/>
    </row>
    <row r="20" spans="1:10" ht="17" customHeight="1" x14ac:dyDescent="0.2">
      <c r="A20" s="128"/>
      <c r="B20" s="134"/>
      <c r="C20" s="128"/>
      <c r="D20" s="128"/>
      <c r="E20" s="140"/>
      <c r="F20" s="140"/>
      <c r="G20" s="128"/>
      <c r="H20" s="128"/>
      <c r="I20" s="128"/>
      <c r="J20" s="128"/>
    </row>
    <row r="21" spans="1:10" ht="17" customHeight="1" x14ac:dyDescent="0.2">
      <c r="A21" s="128"/>
      <c r="B21" s="128"/>
      <c r="C21" s="128"/>
      <c r="D21" s="128"/>
      <c r="E21" s="134"/>
      <c r="F21" s="128"/>
      <c r="G21" s="128"/>
      <c r="H21" s="128"/>
      <c r="I21" s="128"/>
      <c r="J21" s="128"/>
    </row>
    <row r="22" spans="1:10" ht="17" customHeight="1" x14ac:dyDescent="0.2">
      <c r="A22" s="128"/>
      <c r="B22" s="128"/>
      <c r="C22" s="128"/>
      <c r="D22" s="128"/>
      <c r="E22" s="140"/>
      <c r="F22" s="128"/>
      <c r="G22" s="128"/>
      <c r="H22" s="128"/>
      <c r="I22" s="128"/>
      <c r="J22" s="128"/>
    </row>
    <row r="23" spans="1:10" ht="17" customHeight="1" x14ac:dyDescent="0.2">
      <c r="A23" s="128"/>
      <c r="B23" s="128"/>
      <c r="C23" s="128"/>
      <c r="D23" s="128"/>
      <c r="E23" s="140"/>
      <c r="F23" s="128"/>
      <c r="G23" s="128"/>
      <c r="H23" s="140"/>
      <c r="I23" s="128"/>
      <c r="J23" s="128"/>
    </row>
    <row r="24" spans="1:10" ht="17" customHeight="1" x14ac:dyDescent="0.2">
      <c r="A24" s="128"/>
      <c r="B24" s="128"/>
      <c r="C24" s="128"/>
      <c r="D24" s="128"/>
      <c r="E24" s="140"/>
      <c r="F24" s="128"/>
      <c r="G24" s="128"/>
      <c r="H24" s="128"/>
      <c r="I24" s="128"/>
      <c r="J24" s="128"/>
    </row>
    <row r="25" spans="1:10" ht="17" customHeight="1" x14ac:dyDescent="0.2">
      <c r="A25" s="128"/>
      <c r="B25" s="128"/>
      <c r="C25" s="128"/>
      <c r="D25" s="128"/>
      <c r="E25" s="140"/>
      <c r="F25" s="128"/>
      <c r="G25" s="128"/>
      <c r="H25" s="128"/>
      <c r="I25" s="128"/>
      <c r="J25" s="128"/>
    </row>
    <row r="26" spans="1:10" ht="17" customHeight="1" x14ac:dyDescent="0.2">
      <c r="A26" s="128"/>
      <c r="B26" s="128"/>
      <c r="C26" s="128"/>
      <c r="D26" s="128"/>
      <c r="E26" s="140"/>
      <c r="F26" s="128"/>
      <c r="G26" s="128"/>
      <c r="H26" s="128"/>
      <c r="I26" s="128"/>
      <c r="J26" s="128"/>
    </row>
    <row r="27" spans="1:10" ht="17" customHeight="1" x14ac:dyDescent="0.2">
      <c r="A27" s="128"/>
      <c r="B27" s="128"/>
      <c r="C27" s="128"/>
      <c r="D27" s="128"/>
      <c r="E27" s="140"/>
      <c r="F27" s="128"/>
      <c r="G27" s="128"/>
      <c r="H27" s="128"/>
      <c r="I27" s="128"/>
      <c r="J27" s="128"/>
    </row>
  </sheetData>
  <conditionalFormatting sqref="C1:C7 E1:E7 H7 J7 C9:C17 E9:E20 F20 E22:E27 H23">
    <cfRule type="cellIs" dxfId="3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2"/>
  <sheetViews>
    <sheetView showGridLines="0" topLeftCell="B6" workbookViewId="0">
      <selection activeCell="D17" sqref="D17"/>
    </sheetView>
  </sheetViews>
  <sheetFormatPr baseColWidth="10" defaultColWidth="10.6640625" defaultRowHeight="16" customHeight="1" x14ac:dyDescent="0.2"/>
  <cols>
    <col min="1" max="1" width="10.83203125" style="130" customWidth="1"/>
    <col min="2" max="2" width="37.5" style="130" customWidth="1"/>
    <col min="3" max="3" width="10.83203125" style="130" customWidth="1"/>
    <col min="4" max="4" width="18.33203125" style="130" customWidth="1"/>
    <col min="5" max="9" width="10.83203125" style="130" customWidth="1"/>
    <col min="10" max="10" width="20.5" style="130" customWidth="1"/>
    <col min="11" max="256" width="10.6640625" style="130" customWidth="1"/>
    <col min="257" max="16384" width="10.6640625" style="122"/>
  </cols>
  <sheetData>
    <row r="1" spans="1:10" ht="18" customHeight="1" x14ac:dyDescent="0.2">
      <c r="A1" s="128"/>
      <c r="B1" s="132" t="s">
        <v>123</v>
      </c>
      <c r="C1" s="140"/>
      <c r="D1" s="134"/>
      <c r="E1" s="140"/>
      <c r="F1" s="134"/>
      <c r="G1" s="134"/>
      <c r="H1" s="134"/>
      <c r="I1" s="134"/>
      <c r="J1" s="134"/>
    </row>
    <row r="2" spans="1:10" ht="18" customHeight="1" x14ac:dyDescent="0.2">
      <c r="A2" s="128"/>
      <c r="B2" s="132" t="s">
        <v>122</v>
      </c>
      <c r="C2" s="140"/>
      <c r="D2" s="134"/>
      <c r="E2" s="140"/>
      <c r="F2" s="134"/>
      <c r="G2" s="134"/>
      <c r="H2" s="134"/>
      <c r="I2" s="134"/>
      <c r="J2" s="134"/>
    </row>
    <row r="3" spans="1:10" ht="17" customHeight="1" x14ac:dyDescent="0.2">
      <c r="A3" s="128"/>
      <c r="B3" s="134"/>
      <c r="C3" s="140"/>
      <c r="D3" s="134"/>
      <c r="E3" s="140"/>
      <c r="F3" s="134"/>
      <c r="G3" s="134"/>
      <c r="H3" s="134"/>
      <c r="I3" s="134"/>
      <c r="J3" s="134"/>
    </row>
    <row r="4" spans="1:10" ht="17" customHeight="1" x14ac:dyDescent="0.2">
      <c r="A4" s="128"/>
      <c r="B4" s="134"/>
      <c r="C4" s="140"/>
      <c r="D4" s="134"/>
      <c r="E4" s="140"/>
      <c r="F4" s="134"/>
      <c r="G4" s="134"/>
      <c r="H4" s="134"/>
      <c r="I4" s="134"/>
      <c r="J4" s="134"/>
    </row>
    <row r="5" spans="1:10" ht="17" customHeight="1" x14ac:dyDescent="0.2">
      <c r="A5" s="128"/>
      <c r="B5" s="132" t="s">
        <v>0</v>
      </c>
      <c r="C5" s="140"/>
      <c r="D5" s="134"/>
      <c r="E5" s="140"/>
      <c r="F5" s="134"/>
      <c r="G5" s="134"/>
      <c r="H5" s="135"/>
      <c r="I5" s="134"/>
      <c r="J5" s="135"/>
    </row>
    <row r="6" spans="1:10" ht="17" customHeight="1" x14ac:dyDescent="0.2">
      <c r="A6" s="128"/>
      <c r="B6" s="134"/>
      <c r="C6" s="140"/>
      <c r="D6" s="134"/>
      <c r="E6" s="140"/>
      <c r="F6" s="134"/>
      <c r="G6" s="134"/>
      <c r="H6" s="134"/>
      <c r="I6" s="134"/>
      <c r="J6" s="134"/>
    </row>
    <row r="7" spans="1:10" ht="17" customHeight="1" x14ac:dyDescent="0.2">
      <c r="A7" s="128"/>
      <c r="B7" s="132" t="s">
        <v>5</v>
      </c>
      <c r="C7" s="132" t="s">
        <v>55</v>
      </c>
      <c r="D7" s="132" t="s">
        <v>56</v>
      </c>
      <c r="E7" s="132" t="s">
        <v>2</v>
      </c>
      <c r="F7" s="134"/>
      <c r="G7" s="134"/>
      <c r="H7" s="137"/>
      <c r="I7" s="138"/>
      <c r="J7" s="137"/>
    </row>
    <row r="8" spans="1:10" ht="17" customHeight="1" x14ac:dyDescent="0.2">
      <c r="A8" s="128"/>
      <c r="B8" s="128"/>
      <c r="C8" s="128"/>
      <c r="D8" s="128"/>
      <c r="E8" s="128"/>
      <c r="F8" s="128"/>
      <c r="G8" s="128"/>
      <c r="H8" s="128"/>
      <c r="I8" s="128"/>
      <c r="J8" s="128"/>
    </row>
    <row r="9" spans="1:10" ht="17" customHeight="1" x14ac:dyDescent="0.2">
      <c r="A9" s="128"/>
      <c r="B9" s="139" t="s">
        <v>57</v>
      </c>
      <c r="C9" s="140">
        <v>90</v>
      </c>
      <c r="D9" s="134">
        <v>10</v>
      </c>
      <c r="E9" s="140">
        <f>C9*D9</f>
        <v>900</v>
      </c>
      <c r="F9" s="128"/>
      <c r="G9" s="128"/>
      <c r="H9" s="128"/>
      <c r="I9" s="128"/>
      <c r="J9" s="128"/>
    </row>
    <row r="10" spans="1:10" ht="17" customHeight="1" x14ac:dyDescent="0.2">
      <c r="A10" s="128"/>
      <c r="B10" s="139" t="s">
        <v>58</v>
      </c>
      <c r="C10" s="140">
        <v>90</v>
      </c>
      <c r="D10" s="134">
        <v>10</v>
      </c>
      <c r="E10" s="140">
        <f>C10*D10</f>
        <v>900</v>
      </c>
      <c r="F10" s="128"/>
      <c r="G10" s="128"/>
      <c r="H10" s="128"/>
      <c r="I10" s="128"/>
      <c r="J10" s="128"/>
    </row>
    <row r="11" spans="1:10" ht="17" customHeight="1" x14ac:dyDescent="0.2">
      <c r="A11" s="128"/>
      <c r="B11" s="139" t="s">
        <v>63</v>
      </c>
      <c r="C11" s="140">
        <v>90</v>
      </c>
      <c r="D11" s="134">
        <v>10</v>
      </c>
      <c r="E11" s="140">
        <f>C11*D11</f>
        <v>900</v>
      </c>
      <c r="F11" s="128"/>
      <c r="G11" s="128"/>
      <c r="H11" s="128"/>
      <c r="I11" s="128"/>
      <c r="J11" s="128"/>
    </row>
    <row r="12" spans="1:10" ht="17" customHeight="1" x14ac:dyDescent="0.2">
      <c r="A12" s="128"/>
      <c r="B12" s="139" t="s">
        <v>144</v>
      </c>
      <c r="C12" s="140">
        <v>90</v>
      </c>
      <c r="D12" s="134">
        <v>3</v>
      </c>
      <c r="E12" s="140">
        <f>C12*D12</f>
        <v>270</v>
      </c>
      <c r="F12" s="128"/>
      <c r="G12" s="128"/>
      <c r="H12" s="128"/>
      <c r="I12" s="128"/>
      <c r="J12" s="128"/>
    </row>
    <row r="13" spans="1:10" ht="17" customHeight="1" x14ac:dyDescent="0.2">
      <c r="A13" s="128"/>
      <c r="B13" s="139"/>
      <c r="C13" s="140"/>
      <c r="D13" s="134"/>
      <c r="E13" s="140"/>
      <c r="F13" s="128"/>
      <c r="G13" s="128"/>
      <c r="H13" s="128"/>
      <c r="I13" s="128"/>
      <c r="J13" s="128"/>
    </row>
    <row r="14" spans="1:10" ht="17" customHeight="1" x14ac:dyDescent="0.2">
      <c r="A14" s="128"/>
      <c r="B14" s="139" t="s">
        <v>126</v>
      </c>
      <c r="C14" s="140">
        <v>90</v>
      </c>
      <c r="D14" s="134">
        <v>5</v>
      </c>
      <c r="E14" s="140">
        <f>C14*D14</f>
        <v>450</v>
      </c>
      <c r="F14" s="128"/>
      <c r="G14" s="128"/>
      <c r="H14" s="128"/>
      <c r="I14" s="128"/>
      <c r="J14" s="128"/>
    </row>
    <row r="15" spans="1:10" ht="17" customHeight="1" x14ac:dyDescent="0.2">
      <c r="A15" s="128"/>
      <c r="B15" s="139"/>
      <c r="C15" s="140"/>
      <c r="D15" s="134"/>
      <c r="E15" s="140"/>
      <c r="F15" s="128"/>
      <c r="G15" s="128"/>
      <c r="H15" s="128"/>
      <c r="I15" s="128"/>
      <c r="J15" s="128"/>
    </row>
    <row r="16" spans="1:10" ht="17" customHeight="1" x14ac:dyDescent="0.2">
      <c r="A16" s="128"/>
      <c r="B16" s="139" t="s">
        <v>118</v>
      </c>
      <c r="C16" s="140">
        <v>90</v>
      </c>
      <c r="D16" s="134">
        <v>20</v>
      </c>
      <c r="E16" s="140">
        <f>C16*D16</f>
        <v>1800</v>
      </c>
      <c r="F16" s="128"/>
      <c r="G16" s="128"/>
      <c r="H16" s="128"/>
      <c r="I16" s="128"/>
      <c r="J16" s="128"/>
    </row>
    <row r="17" spans="1:10" ht="17" customHeight="1" x14ac:dyDescent="0.2">
      <c r="A17" s="128"/>
      <c r="B17" s="139" t="s">
        <v>107</v>
      </c>
      <c r="C17" s="140">
        <v>90</v>
      </c>
      <c r="D17" s="134">
        <v>20</v>
      </c>
      <c r="E17" s="140">
        <f t="shared" ref="E17:E19" si="0">C17*D17</f>
        <v>1800</v>
      </c>
      <c r="F17" s="128"/>
      <c r="G17" s="128"/>
      <c r="H17" s="128"/>
      <c r="I17" s="128"/>
      <c r="J17" s="128"/>
    </row>
    <row r="18" spans="1:10" ht="17" customHeight="1" x14ac:dyDescent="0.2">
      <c r="A18" s="128"/>
      <c r="B18" s="139"/>
      <c r="C18" s="140"/>
      <c r="D18" s="134"/>
      <c r="E18" s="140"/>
      <c r="F18" s="128"/>
      <c r="G18" s="128"/>
      <c r="H18" s="128"/>
      <c r="I18" s="128"/>
      <c r="J18" s="128"/>
    </row>
    <row r="19" spans="1:10" ht="17" customHeight="1" x14ac:dyDescent="0.2">
      <c r="A19" s="128"/>
      <c r="B19" s="139" t="s">
        <v>119</v>
      </c>
      <c r="C19" s="140">
        <v>450</v>
      </c>
      <c r="D19" s="134">
        <v>4</v>
      </c>
      <c r="E19" s="140">
        <f t="shared" si="0"/>
        <v>1800</v>
      </c>
      <c r="F19" s="128"/>
      <c r="G19" s="128"/>
      <c r="H19" s="128"/>
      <c r="I19" s="128"/>
      <c r="J19" s="128"/>
    </row>
    <row r="20" spans="1:10" ht="17" customHeight="1" x14ac:dyDescent="0.2">
      <c r="A20" s="128"/>
      <c r="B20" s="142"/>
      <c r="C20" s="140"/>
      <c r="D20" s="142"/>
      <c r="E20" s="140"/>
      <c r="F20" s="128"/>
      <c r="G20" s="128"/>
      <c r="H20" s="128"/>
      <c r="I20" s="128"/>
      <c r="J20" s="128"/>
    </row>
    <row r="21" spans="1:10" ht="17" customHeight="1" x14ac:dyDescent="0.2">
      <c r="A21" s="128"/>
      <c r="B21" s="139" t="s">
        <v>141</v>
      </c>
      <c r="C21" s="140">
        <v>90</v>
      </c>
      <c r="D21" s="134">
        <v>10</v>
      </c>
      <c r="E21" s="140">
        <f>C21*D21</f>
        <v>900</v>
      </c>
      <c r="F21" s="128"/>
      <c r="G21" s="128"/>
      <c r="H21" s="128"/>
      <c r="I21" s="128"/>
      <c r="J21" s="128"/>
    </row>
    <row r="22" spans="1:10" ht="17" customHeight="1" x14ac:dyDescent="0.2">
      <c r="A22" s="128"/>
      <c r="B22" s="139" t="s">
        <v>68</v>
      </c>
      <c r="C22" s="140">
        <v>90</v>
      </c>
      <c r="D22" s="134">
        <v>10</v>
      </c>
      <c r="E22" s="140">
        <f>C22*D22</f>
        <v>900</v>
      </c>
      <c r="F22" s="128"/>
      <c r="G22" s="128"/>
      <c r="H22" s="128"/>
      <c r="I22" s="128"/>
      <c r="J22" s="128"/>
    </row>
    <row r="23" spans="1:10" ht="17" customHeight="1" x14ac:dyDescent="0.2">
      <c r="A23" s="128"/>
      <c r="B23" s="128"/>
      <c r="C23" s="128"/>
      <c r="D23" s="128"/>
      <c r="E23" s="140"/>
      <c r="F23" s="128"/>
      <c r="G23" s="128"/>
      <c r="H23" s="128"/>
      <c r="I23" s="128"/>
      <c r="J23" s="128"/>
    </row>
    <row r="24" spans="1:10" ht="17" customHeight="1" x14ac:dyDescent="0.2">
      <c r="A24" s="128"/>
      <c r="B24" s="139" t="s">
        <v>69</v>
      </c>
      <c r="C24" s="140">
        <v>400</v>
      </c>
      <c r="D24" s="134">
        <v>1</v>
      </c>
      <c r="E24" s="140">
        <f>C24*D24</f>
        <v>400</v>
      </c>
      <c r="F24" s="128"/>
      <c r="G24" s="128"/>
      <c r="H24" s="128"/>
      <c r="I24" s="128"/>
      <c r="J24" s="128"/>
    </row>
    <row r="25" spans="1:10" ht="17" customHeight="1" x14ac:dyDescent="0.2">
      <c r="A25" s="128"/>
      <c r="B25" s="128"/>
      <c r="C25" s="128"/>
      <c r="D25" s="128"/>
      <c r="E25" s="140"/>
      <c r="F25" s="128"/>
      <c r="G25" s="128"/>
      <c r="H25" s="128"/>
      <c r="I25" s="128"/>
      <c r="J25" s="128"/>
    </row>
    <row r="26" spans="1:10" ht="17" customHeight="1" x14ac:dyDescent="0.2">
      <c r="A26" s="128"/>
      <c r="B26" s="139" t="s">
        <v>70</v>
      </c>
      <c r="C26" s="140">
        <v>500</v>
      </c>
      <c r="D26" s="134">
        <v>1</v>
      </c>
      <c r="E26" s="140">
        <f>C26*D26</f>
        <v>500</v>
      </c>
      <c r="F26" s="140"/>
      <c r="G26" s="128"/>
      <c r="H26" s="128"/>
      <c r="I26" s="128"/>
      <c r="J26" s="128"/>
    </row>
    <row r="27" spans="1:10" ht="17" customHeight="1" x14ac:dyDescent="0.2">
      <c r="A27" s="128"/>
      <c r="B27" s="139" t="s">
        <v>71</v>
      </c>
      <c r="C27" s="140">
        <v>300</v>
      </c>
      <c r="D27" s="134">
        <v>1</v>
      </c>
      <c r="E27" s="140">
        <f>C27*D27</f>
        <v>300</v>
      </c>
      <c r="F27" s="128"/>
      <c r="G27" s="128"/>
      <c r="H27" s="128"/>
      <c r="I27" s="128"/>
      <c r="J27" s="128"/>
    </row>
    <row r="28" spans="1:10" ht="17" customHeight="1" x14ac:dyDescent="0.2">
      <c r="A28" s="128"/>
      <c r="B28" s="139" t="s">
        <v>127</v>
      </c>
      <c r="C28" s="140">
        <v>150</v>
      </c>
      <c r="D28" s="134">
        <v>1</v>
      </c>
      <c r="E28" s="140">
        <f>C28*D28</f>
        <v>150</v>
      </c>
      <c r="F28" s="128"/>
      <c r="G28" s="128"/>
      <c r="H28" s="128"/>
      <c r="I28" s="128"/>
      <c r="J28" s="128"/>
    </row>
    <row r="29" spans="1:10" ht="17" customHeight="1" x14ac:dyDescent="0.2">
      <c r="A29" s="128"/>
      <c r="B29" s="139" t="s">
        <v>72</v>
      </c>
      <c r="C29" s="140">
        <v>50</v>
      </c>
      <c r="D29" s="134">
        <v>3</v>
      </c>
      <c r="E29" s="140">
        <f>C29*D29</f>
        <v>150</v>
      </c>
      <c r="F29" s="128"/>
      <c r="G29" s="128"/>
      <c r="H29" s="128"/>
      <c r="I29" s="128"/>
      <c r="J29" s="128"/>
    </row>
    <row r="30" spans="1:10" ht="17" customHeight="1" x14ac:dyDescent="0.2">
      <c r="A30" s="128"/>
      <c r="B30" s="139" t="s">
        <v>73</v>
      </c>
      <c r="C30" s="140">
        <v>40</v>
      </c>
      <c r="D30" s="134">
        <v>1</v>
      </c>
      <c r="E30" s="140">
        <f>C30*D30</f>
        <v>40</v>
      </c>
      <c r="F30" s="128"/>
      <c r="G30" s="128"/>
      <c r="H30" s="128"/>
      <c r="I30" s="128"/>
      <c r="J30" s="128"/>
    </row>
    <row r="31" spans="1:10" ht="17" customHeight="1" x14ac:dyDescent="0.2">
      <c r="A31" s="128"/>
      <c r="B31" s="128"/>
      <c r="C31" s="128"/>
      <c r="D31" s="128"/>
      <c r="E31" s="128"/>
      <c r="F31" s="128"/>
      <c r="G31" s="128"/>
      <c r="H31" s="128"/>
      <c r="I31" s="128"/>
      <c r="J31" s="128"/>
    </row>
    <row r="32" spans="1:10" ht="17" customHeight="1" x14ac:dyDescent="0.2">
      <c r="A32" s="128"/>
      <c r="B32" s="132" t="s">
        <v>2</v>
      </c>
      <c r="C32" s="137"/>
      <c r="D32" s="138"/>
      <c r="E32" s="137">
        <f>SUM(E9:E30)</f>
        <v>12160</v>
      </c>
      <c r="F32" s="128"/>
      <c r="G32" s="128"/>
      <c r="H32" s="140"/>
      <c r="I32" s="128"/>
      <c r="J32" s="128"/>
    </row>
  </sheetData>
  <conditionalFormatting sqref="C1:C7 E1:E7 H7 J7 C24 C26:C30 F26 C32 E32 H32 C9:C22 E9:E30">
    <cfRule type="cellIs" dxfId="2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5"/>
  <sheetViews>
    <sheetView showGridLines="0" topLeftCell="A41" workbookViewId="0">
      <selection activeCell="B13" sqref="B13"/>
    </sheetView>
  </sheetViews>
  <sheetFormatPr baseColWidth="10" defaultColWidth="10.6640625" defaultRowHeight="16" customHeight="1" x14ac:dyDescent="0.2"/>
  <cols>
    <col min="1" max="1" width="10.6640625" style="130" customWidth="1"/>
    <col min="2" max="2" width="34.33203125" style="130" customWidth="1"/>
    <col min="3" max="3" width="10.83203125" style="131" customWidth="1"/>
    <col min="4" max="4" width="18.33203125" style="130" customWidth="1"/>
    <col min="5" max="5" width="10.6640625" style="131" customWidth="1"/>
    <col min="6" max="9" width="10.6640625" style="130" customWidth="1"/>
    <col min="10" max="10" width="20.5" style="130" customWidth="1"/>
    <col min="11" max="255" width="10.6640625" style="130" customWidth="1"/>
    <col min="256" max="16384" width="10.6640625" style="122"/>
  </cols>
  <sheetData>
    <row r="1" spans="1:255" ht="19" customHeight="1" x14ac:dyDescent="0.2">
      <c r="A1" s="119"/>
      <c r="B1" s="120" t="s">
        <v>123</v>
      </c>
      <c r="C1" s="121"/>
      <c r="D1" s="119"/>
      <c r="E1" s="121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</row>
    <row r="2" spans="1:255" ht="19" customHeight="1" x14ac:dyDescent="0.2">
      <c r="A2" s="119"/>
      <c r="B2" s="120" t="s">
        <v>110</v>
      </c>
      <c r="C2" s="121"/>
      <c r="D2" s="119"/>
      <c r="E2" s="121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  <c r="IR2" s="119"/>
      <c r="IS2" s="119"/>
      <c r="IT2" s="119"/>
      <c r="IU2" s="119"/>
    </row>
    <row r="3" spans="1:255" ht="17" customHeight="1" x14ac:dyDescent="0.2">
      <c r="A3" s="119"/>
      <c r="B3" s="119"/>
      <c r="C3" s="121"/>
      <c r="D3" s="119"/>
      <c r="E3" s="121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  <c r="IQ3" s="119"/>
      <c r="IR3" s="119"/>
      <c r="IS3" s="119"/>
      <c r="IT3" s="119"/>
      <c r="IU3" s="119"/>
    </row>
    <row r="4" spans="1:255" ht="17" customHeight="1" x14ac:dyDescent="0.2">
      <c r="A4" s="119"/>
      <c r="B4" s="119"/>
      <c r="C4" s="121"/>
      <c r="D4" s="119"/>
      <c r="E4" s="121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  <c r="IR4" s="119"/>
      <c r="IS4" s="119"/>
      <c r="IT4" s="119"/>
      <c r="IU4" s="119"/>
    </row>
    <row r="5" spans="1:255" ht="17" customHeight="1" x14ac:dyDescent="0.2">
      <c r="A5" s="119"/>
      <c r="B5" s="120" t="s">
        <v>0</v>
      </c>
      <c r="C5" s="121"/>
      <c r="D5" s="119"/>
      <c r="E5" s="121"/>
      <c r="F5" s="119"/>
      <c r="G5" s="119"/>
      <c r="H5" s="123"/>
      <c r="I5" s="119"/>
      <c r="J5" s="123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19"/>
      <c r="IU5" s="119"/>
    </row>
    <row r="6" spans="1:255" ht="17" customHeight="1" x14ac:dyDescent="0.2">
      <c r="A6" s="119"/>
      <c r="B6" s="119"/>
      <c r="C6" s="121"/>
      <c r="D6" s="119"/>
      <c r="E6" s="121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  <c r="IR6" s="119"/>
      <c r="IS6" s="119"/>
      <c r="IT6" s="119"/>
      <c r="IU6" s="119"/>
    </row>
    <row r="7" spans="1:255" ht="17" customHeight="1" x14ac:dyDescent="0.2">
      <c r="A7" s="119"/>
      <c r="B7" s="120" t="s">
        <v>5</v>
      </c>
      <c r="C7" s="124" t="s">
        <v>55</v>
      </c>
      <c r="D7" s="120" t="s">
        <v>56</v>
      </c>
      <c r="E7" s="124" t="s">
        <v>2</v>
      </c>
      <c r="F7" s="119"/>
      <c r="G7" s="119"/>
      <c r="H7" s="125"/>
      <c r="I7" s="126"/>
      <c r="J7" s="125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119"/>
      <c r="IT7" s="119"/>
      <c r="IU7" s="119"/>
    </row>
    <row r="8" spans="1:255" ht="17" customHeight="1" x14ac:dyDescent="0.2">
      <c r="A8" s="119"/>
      <c r="B8" s="119"/>
      <c r="C8" s="121"/>
      <c r="D8" s="119"/>
      <c r="E8" s="121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  <c r="IU8" s="119"/>
    </row>
    <row r="9" spans="1:255" ht="17" customHeight="1" x14ac:dyDescent="0.2">
      <c r="A9" s="119"/>
      <c r="B9" s="119" t="s">
        <v>114</v>
      </c>
      <c r="C9" s="121">
        <v>2410</v>
      </c>
      <c r="D9" s="119">
        <v>1</v>
      </c>
      <c r="E9" s="121">
        <f>C9*D9</f>
        <v>2410</v>
      </c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  <c r="IU9" s="119"/>
    </row>
    <row r="10" spans="1:255" ht="17" customHeight="1" x14ac:dyDescent="0.2">
      <c r="A10" s="119"/>
      <c r="B10" s="119" t="s">
        <v>115</v>
      </c>
      <c r="C10" s="121">
        <v>90</v>
      </c>
      <c r="D10" s="119">
        <v>35</v>
      </c>
      <c r="E10" s="121">
        <f t="shared" ref="E10:E12" si="0">C10*D10</f>
        <v>3150</v>
      </c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</row>
    <row r="11" spans="1:255" ht="17" customHeight="1" x14ac:dyDescent="0.2">
      <c r="A11" s="119"/>
      <c r="B11" s="119" t="s">
        <v>116</v>
      </c>
      <c r="C11" s="121">
        <v>2410</v>
      </c>
      <c r="D11" s="119">
        <v>1</v>
      </c>
      <c r="E11" s="121">
        <f t="shared" si="0"/>
        <v>2410</v>
      </c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  <c r="IT11" s="119"/>
      <c r="IU11" s="119"/>
    </row>
    <row r="12" spans="1:255" ht="17" customHeight="1" x14ac:dyDescent="0.2">
      <c r="A12" s="119"/>
      <c r="B12" s="119" t="s">
        <v>152</v>
      </c>
      <c r="C12" s="121">
        <v>90</v>
      </c>
      <c r="D12" s="119">
        <v>35</v>
      </c>
      <c r="E12" s="121">
        <f t="shared" si="0"/>
        <v>3150</v>
      </c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  <c r="IR12" s="119"/>
      <c r="IS12" s="119"/>
      <c r="IT12" s="119"/>
      <c r="IU12" s="119"/>
    </row>
    <row r="13" spans="1:255" ht="17" customHeight="1" x14ac:dyDescent="0.2">
      <c r="A13" s="119"/>
      <c r="B13" s="119"/>
      <c r="C13" s="121"/>
      <c r="D13" s="119"/>
      <c r="E13" s="121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  <c r="IR13" s="119"/>
      <c r="IS13" s="119"/>
      <c r="IT13" s="119"/>
      <c r="IU13" s="119"/>
    </row>
    <row r="14" spans="1:255" ht="17" customHeight="1" x14ac:dyDescent="0.2">
      <c r="A14" s="119"/>
      <c r="B14" s="119" t="s">
        <v>117</v>
      </c>
      <c r="C14" s="121">
        <v>90</v>
      </c>
      <c r="D14" s="119">
        <v>52</v>
      </c>
      <c r="E14" s="121">
        <f>C14*D14</f>
        <v>4680</v>
      </c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  <c r="IR14" s="119"/>
      <c r="IS14" s="119"/>
      <c r="IT14" s="119"/>
      <c r="IU14" s="119"/>
    </row>
    <row r="15" spans="1:255" ht="17" customHeight="1" x14ac:dyDescent="0.2">
      <c r="A15" s="119"/>
      <c r="B15" s="119"/>
      <c r="C15" s="121"/>
      <c r="D15" s="119"/>
      <c r="E15" s="121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  <c r="IR15" s="119"/>
      <c r="IS15" s="119"/>
      <c r="IT15" s="119"/>
      <c r="IU15" s="119"/>
    </row>
    <row r="16" spans="1:255" ht="17" customHeight="1" x14ac:dyDescent="0.2">
      <c r="A16" s="119"/>
      <c r="B16" s="127" t="s">
        <v>57</v>
      </c>
      <c r="C16" s="121">
        <v>90</v>
      </c>
      <c r="D16" s="119">
        <v>30</v>
      </c>
      <c r="E16" s="121">
        <f t="shared" ref="E16:E22" si="1">C16*D16</f>
        <v>2700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  <c r="IR16" s="119"/>
      <c r="IS16" s="119"/>
      <c r="IT16" s="119"/>
      <c r="IU16" s="119"/>
    </row>
    <row r="17" spans="1:255" ht="17" customHeight="1" x14ac:dyDescent="0.2">
      <c r="A17" s="119"/>
      <c r="B17" s="127" t="s">
        <v>58</v>
      </c>
      <c r="C17" s="121">
        <v>90</v>
      </c>
      <c r="D17" s="119">
        <v>30</v>
      </c>
      <c r="E17" s="121">
        <f t="shared" si="1"/>
        <v>2700</v>
      </c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  <c r="IR17" s="119"/>
      <c r="IS17" s="119"/>
      <c r="IT17" s="119"/>
      <c r="IU17" s="119"/>
    </row>
    <row r="18" spans="1:255" ht="17" customHeight="1" x14ac:dyDescent="0.2">
      <c r="A18" s="119"/>
      <c r="B18" s="127" t="s">
        <v>63</v>
      </c>
      <c r="C18" s="121">
        <v>90</v>
      </c>
      <c r="D18" s="119">
        <v>30</v>
      </c>
      <c r="E18" s="121">
        <f t="shared" si="1"/>
        <v>2700</v>
      </c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  <c r="IR18" s="119"/>
      <c r="IS18" s="119"/>
      <c r="IT18" s="119"/>
      <c r="IU18" s="119"/>
    </row>
    <row r="19" spans="1:255" ht="17" customHeight="1" x14ac:dyDescent="0.2">
      <c r="A19" s="119"/>
      <c r="B19" s="127" t="s">
        <v>64</v>
      </c>
      <c r="C19" s="121">
        <v>90</v>
      </c>
      <c r="D19" s="119">
        <v>30</v>
      </c>
      <c r="E19" s="121">
        <f t="shared" si="1"/>
        <v>2700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  <c r="IR19" s="119"/>
      <c r="IS19" s="119"/>
      <c r="IT19" s="119"/>
      <c r="IU19" s="119"/>
    </row>
    <row r="20" spans="1:255" ht="17" customHeight="1" x14ac:dyDescent="0.2">
      <c r="A20" s="119"/>
      <c r="B20" s="127" t="s">
        <v>145</v>
      </c>
      <c r="C20" s="121">
        <v>90</v>
      </c>
      <c r="D20" s="119">
        <v>25</v>
      </c>
      <c r="E20" s="121">
        <f t="shared" si="1"/>
        <v>2250</v>
      </c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  <c r="IQ20" s="119"/>
      <c r="IR20" s="119"/>
      <c r="IS20" s="119"/>
      <c r="IT20" s="119"/>
      <c r="IU20" s="119"/>
    </row>
    <row r="21" spans="1:255" ht="17" customHeight="1" x14ac:dyDescent="0.2">
      <c r="A21" s="119"/>
      <c r="B21" s="127" t="s">
        <v>146</v>
      </c>
      <c r="C21" s="121">
        <v>90</v>
      </c>
      <c r="D21" s="119">
        <v>25</v>
      </c>
      <c r="E21" s="121">
        <f t="shared" si="1"/>
        <v>2250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19"/>
      <c r="IP21" s="119"/>
      <c r="IQ21" s="119"/>
      <c r="IR21" s="119"/>
      <c r="IS21" s="119"/>
      <c r="IT21" s="119"/>
      <c r="IU21" s="119"/>
    </row>
    <row r="22" spans="1:255" ht="17" customHeight="1" x14ac:dyDescent="0.2">
      <c r="A22" s="119"/>
      <c r="B22" s="127" t="s">
        <v>147</v>
      </c>
      <c r="C22" s="121">
        <v>90</v>
      </c>
      <c r="D22" s="119">
        <v>25</v>
      </c>
      <c r="E22" s="121">
        <f t="shared" si="1"/>
        <v>2250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  <c r="IQ22" s="119"/>
      <c r="IR22" s="119"/>
      <c r="IS22" s="119"/>
      <c r="IT22" s="119"/>
      <c r="IU22" s="119"/>
    </row>
    <row r="23" spans="1:255" ht="17" customHeight="1" x14ac:dyDescent="0.2">
      <c r="A23" s="119"/>
      <c r="B23" s="127"/>
      <c r="C23" s="121"/>
      <c r="D23" s="128"/>
      <c r="E23" s="121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19"/>
      <c r="IP23" s="119"/>
      <c r="IQ23" s="119"/>
      <c r="IR23" s="119"/>
      <c r="IS23" s="119"/>
      <c r="IT23" s="119"/>
      <c r="IU23" s="119"/>
    </row>
    <row r="24" spans="1:255" ht="17" customHeight="1" x14ac:dyDescent="0.2">
      <c r="A24" s="119"/>
      <c r="B24" s="127" t="s">
        <v>74</v>
      </c>
      <c r="C24" s="121">
        <v>2410</v>
      </c>
      <c r="D24" s="119">
        <v>1</v>
      </c>
      <c r="E24" s="121">
        <f>C24*D24</f>
        <v>2410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19"/>
      <c r="IP24" s="119"/>
      <c r="IQ24" s="119"/>
      <c r="IR24" s="119"/>
      <c r="IS24" s="119"/>
      <c r="IT24" s="119"/>
      <c r="IU24" s="119"/>
    </row>
    <row r="25" spans="1:255" ht="17" customHeight="1" x14ac:dyDescent="0.2">
      <c r="A25" s="119"/>
      <c r="B25" s="127" t="s">
        <v>75</v>
      </c>
      <c r="C25" s="121">
        <v>90</v>
      </c>
      <c r="D25" s="119">
        <v>30</v>
      </c>
      <c r="E25" s="121">
        <f>C25*D25</f>
        <v>2700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19"/>
      <c r="IP25" s="119"/>
      <c r="IQ25" s="119"/>
      <c r="IR25" s="119"/>
      <c r="IS25" s="119"/>
      <c r="IT25" s="119"/>
      <c r="IU25" s="119"/>
    </row>
    <row r="26" spans="1:255" ht="17" customHeight="1" x14ac:dyDescent="0.2">
      <c r="A26" s="119"/>
      <c r="B26" s="127" t="s">
        <v>148</v>
      </c>
      <c r="C26" s="121">
        <v>50</v>
      </c>
      <c r="D26" s="119">
        <v>9</v>
      </c>
      <c r="E26" s="121">
        <f>C26*D26</f>
        <v>450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19"/>
      <c r="DV26" s="119"/>
      <c r="DW26" s="119"/>
      <c r="DX26" s="119"/>
      <c r="DY26" s="119"/>
      <c r="DZ26" s="119"/>
      <c r="EA26" s="119"/>
      <c r="EB26" s="119"/>
      <c r="EC26" s="119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19"/>
      <c r="IP26" s="119"/>
      <c r="IQ26" s="119"/>
      <c r="IR26" s="119"/>
      <c r="IS26" s="119"/>
      <c r="IT26" s="119"/>
      <c r="IU26" s="119"/>
    </row>
    <row r="27" spans="1:255" ht="17" customHeight="1" x14ac:dyDescent="0.2">
      <c r="A27" s="119"/>
      <c r="B27" s="127"/>
      <c r="C27" s="121"/>
      <c r="D27" s="119"/>
      <c r="E27" s="121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19"/>
      <c r="DV27" s="119"/>
      <c r="DW27" s="119"/>
      <c r="DX27" s="119"/>
      <c r="DY27" s="119"/>
      <c r="DZ27" s="119"/>
      <c r="EA27" s="119"/>
      <c r="EB27" s="119"/>
      <c r="EC27" s="119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  <c r="IQ27" s="119"/>
      <c r="IR27" s="119"/>
      <c r="IS27" s="119"/>
      <c r="IT27" s="119"/>
      <c r="IU27" s="119"/>
    </row>
    <row r="28" spans="1:255" ht="17" customHeight="1" x14ac:dyDescent="0.2">
      <c r="A28" s="119"/>
      <c r="B28" s="127" t="s">
        <v>76</v>
      </c>
      <c r="C28" s="121">
        <v>8500</v>
      </c>
      <c r="D28" s="119">
        <v>1</v>
      </c>
      <c r="E28" s="121">
        <f>C28*D28</f>
        <v>8500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19"/>
      <c r="DV28" s="119"/>
      <c r="DW28" s="119"/>
      <c r="DX28" s="119"/>
      <c r="DY28" s="119"/>
      <c r="DZ28" s="119"/>
      <c r="EA28" s="119"/>
      <c r="EB28" s="119"/>
      <c r="EC28" s="119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/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  <c r="IN28" s="119"/>
      <c r="IO28" s="119"/>
      <c r="IP28" s="119"/>
      <c r="IQ28" s="119"/>
      <c r="IR28" s="119"/>
      <c r="IS28" s="119"/>
      <c r="IT28" s="119"/>
      <c r="IU28" s="119"/>
    </row>
    <row r="29" spans="1:255" ht="17" customHeight="1" x14ac:dyDescent="0.2">
      <c r="A29" s="119"/>
      <c r="B29" s="127" t="s">
        <v>77</v>
      </c>
      <c r="C29" s="121">
        <v>200</v>
      </c>
      <c r="D29" s="119">
        <v>1</v>
      </c>
      <c r="E29" s="121">
        <f>C29*D29</f>
        <v>200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119"/>
      <c r="DW29" s="119"/>
      <c r="DX29" s="119"/>
      <c r="DY29" s="119"/>
      <c r="DZ29" s="119"/>
      <c r="EA29" s="119"/>
      <c r="EB29" s="119"/>
      <c r="EC29" s="119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19"/>
      <c r="FC29" s="119"/>
      <c r="FD29" s="119"/>
      <c r="FE29" s="119"/>
      <c r="FF29" s="119"/>
      <c r="FG29" s="119"/>
      <c r="FH29" s="119"/>
      <c r="FI29" s="119"/>
      <c r="FJ29" s="119"/>
      <c r="FK29" s="119"/>
      <c r="FL29" s="119"/>
      <c r="FM29" s="119"/>
      <c r="FN29" s="119"/>
      <c r="FO29" s="119"/>
      <c r="FP29" s="119"/>
      <c r="FQ29" s="119"/>
      <c r="FR29" s="119"/>
      <c r="FS29" s="119"/>
      <c r="FT29" s="119"/>
      <c r="FU29" s="119"/>
      <c r="FV29" s="119"/>
      <c r="FW29" s="119"/>
      <c r="FX29" s="119"/>
      <c r="FY29" s="119"/>
      <c r="FZ29" s="119"/>
      <c r="GA29" s="119"/>
      <c r="GB29" s="119"/>
      <c r="GC29" s="119"/>
      <c r="GD29" s="119"/>
      <c r="GE29" s="119"/>
      <c r="GF29" s="119"/>
      <c r="GG29" s="119"/>
      <c r="GH29" s="119"/>
      <c r="GI29" s="119"/>
      <c r="GJ29" s="119"/>
      <c r="GK29" s="119"/>
      <c r="GL29" s="119"/>
      <c r="GM29" s="119"/>
      <c r="GN29" s="119"/>
      <c r="GO29" s="119"/>
      <c r="GP29" s="119"/>
      <c r="GQ29" s="119"/>
      <c r="GR29" s="119"/>
      <c r="GS29" s="119"/>
      <c r="GT29" s="119"/>
      <c r="GU29" s="119"/>
      <c r="GV29" s="119"/>
      <c r="GW29" s="119"/>
      <c r="GX29" s="119"/>
      <c r="GY29" s="119"/>
      <c r="GZ29" s="119"/>
      <c r="HA29" s="119"/>
      <c r="HB29" s="119"/>
      <c r="HC29" s="119"/>
      <c r="HD29" s="119"/>
      <c r="HE29" s="119"/>
      <c r="HF29" s="119"/>
      <c r="HG29" s="119"/>
      <c r="HH29" s="119"/>
      <c r="HI29" s="119"/>
      <c r="HJ29" s="119"/>
      <c r="HK29" s="119"/>
      <c r="HL29" s="119"/>
      <c r="HM29" s="119"/>
      <c r="HN29" s="119"/>
      <c r="HO29" s="119"/>
      <c r="HP29" s="119"/>
      <c r="HQ29" s="119"/>
      <c r="HR29" s="119"/>
      <c r="HS29" s="119"/>
      <c r="HT29" s="119"/>
      <c r="HU29" s="119"/>
      <c r="HV29" s="119"/>
      <c r="HW29" s="119"/>
      <c r="HX29" s="119"/>
      <c r="HY29" s="119"/>
      <c r="HZ29" s="119"/>
      <c r="IA29" s="119"/>
      <c r="IB29" s="119"/>
      <c r="IC29" s="119"/>
      <c r="ID29" s="119"/>
      <c r="IE29" s="119"/>
      <c r="IF29" s="119"/>
      <c r="IG29" s="119"/>
      <c r="IH29" s="119"/>
      <c r="II29" s="119"/>
      <c r="IJ29" s="119"/>
      <c r="IK29" s="119"/>
      <c r="IL29" s="119"/>
      <c r="IM29" s="119"/>
      <c r="IN29" s="119"/>
      <c r="IO29" s="119"/>
      <c r="IP29" s="119"/>
      <c r="IQ29" s="119"/>
      <c r="IR29" s="119"/>
      <c r="IS29" s="119"/>
      <c r="IT29" s="119"/>
      <c r="IU29" s="119"/>
    </row>
    <row r="30" spans="1:255" ht="17" customHeight="1" x14ac:dyDescent="0.2">
      <c r="A30" s="119"/>
      <c r="B30" s="119"/>
      <c r="C30" s="121"/>
      <c r="D30" s="119"/>
      <c r="E30" s="121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119"/>
      <c r="DV30" s="119"/>
      <c r="DW30" s="119"/>
      <c r="DX30" s="119"/>
      <c r="DY30" s="119"/>
      <c r="DZ30" s="119"/>
      <c r="EA30" s="119"/>
      <c r="EB30" s="119"/>
      <c r="EC30" s="119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  <c r="ES30" s="119"/>
      <c r="ET30" s="119"/>
      <c r="EU30" s="119"/>
      <c r="EV30" s="119"/>
      <c r="EW30" s="119"/>
      <c r="EX30" s="119"/>
      <c r="EY30" s="119"/>
      <c r="EZ30" s="119"/>
      <c r="FA30" s="119"/>
      <c r="FB30" s="119"/>
      <c r="FC30" s="119"/>
      <c r="FD30" s="119"/>
      <c r="FE30" s="119"/>
      <c r="FF30" s="119"/>
      <c r="FG30" s="119"/>
      <c r="FH30" s="119"/>
      <c r="FI30" s="119"/>
      <c r="FJ30" s="119"/>
      <c r="FK30" s="119"/>
      <c r="FL30" s="119"/>
      <c r="FM30" s="119"/>
      <c r="FN30" s="119"/>
      <c r="FO30" s="119"/>
      <c r="FP30" s="119"/>
      <c r="FQ30" s="119"/>
      <c r="FR30" s="119"/>
      <c r="FS30" s="119"/>
      <c r="FT30" s="119"/>
      <c r="FU30" s="119"/>
      <c r="FV30" s="119"/>
      <c r="FW30" s="119"/>
      <c r="FX30" s="119"/>
      <c r="FY30" s="119"/>
      <c r="FZ30" s="119"/>
      <c r="GA30" s="119"/>
      <c r="GB30" s="119"/>
      <c r="GC30" s="119"/>
      <c r="GD30" s="119"/>
      <c r="GE30" s="119"/>
      <c r="GF30" s="119"/>
      <c r="GG30" s="119"/>
      <c r="GH30" s="119"/>
      <c r="GI30" s="119"/>
      <c r="GJ30" s="119"/>
      <c r="GK30" s="119"/>
      <c r="GL30" s="119"/>
      <c r="GM30" s="119"/>
      <c r="GN30" s="119"/>
      <c r="GO30" s="119"/>
      <c r="GP30" s="119"/>
      <c r="GQ30" s="119"/>
      <c r="GR30" s="119"/>
      <c r="GS30" s="119"/>
      <c r="GT30" s="119"/>
      <c r="GU30" s="119"/>
      <c r="GV30" s="119"/>
      <c r="GW30" s="119"/>
      <c r="GX30" s="119"/>
      <c r="GY30" s="119"/>
      <c r="GZ30" s="119"/>
      <c r="HA30" s="119"/>
      <c r="HB30" s="119"/>
      <c r="HC30" s="119"/>
      <c r="HD30" s="119"/>
      <c r="HE30" s="119"/>
      <c r="HF30" s="119"/>
      <c r="HG30" s="119"/>
      <c r="HH30" s="119"/>
      <c r="HI30" s="119"/>
      <c r="HJ30" s="119"/>
      <c r="HK30" s="119"/>
      <c r="HL30" s="119"/>
      <c r="HM30" s="119"/>
      <c r="HN30" s="119"/>
      <c r="HO30" s="119"/>
      <c r="HP30" s="119"/>
      <c r="HQ30" s="119"/>
      <c r="HR30" s="119"/>
      <c r="HS30" s="119"/>
      <c r="HT30" s="119"/>
      <c r="HU30" s="119"/>
      <c r="HV30" s="119"/>
      <c r="HW30" s="119"/>
      <c r="HX30" s="119"/>
      <c r="HY30" s="119"/>
      <c r="HZ30" s="119"/>
      <c r="IA30" s="119"/>
      <c r="IB30" s="119"/>
      <c r="IC30" s="119"/>
      <c r="ID30" s="119"/>
      <c r="IE30" s="119"/>
      <c r="IF30" s="119"/>
      <c r="IG30" s="119"/>
      <c r="IH30" s="119"/>
      <c r="II30" s="119"/>
      <c r="IJ30" s="119"/>
      <c r="IK30" s="119"/>
      <c r="IL30" s="119"/>
      <c r="IM30" s="119"/>
      <c r="IN30" s="119"/>
      <c r="IO30" s="119"/>
      <c r="IP30" s="119"/>
      <c r="IQ30" s="119"/>
      <c r="IR30" s="119"/>
      <c r="IS30" s="119"/>
      <c r="IT30" s="119"/>
      <c r="IU30" s="119"/>
    </row>
    <row r="31" spans="1:255" ht="17" customHeight="1" x14ac:dyDescent="0.2">
      <c r="A31" s="119"/>
      <c r="B31" s="127" t="s">
        <v>69</v>
      </c>
      <c r="C31" s="121">
        <v>400</v>
      </c>
      <c r="D31" s="119">
        <v>9</v>
      </c>
      <c r="E31" s="121">
        <f>C31*D31</f>
        <v>3600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/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119"/>
      <c r="FY31" s="119"/>
      <c r="FZ31" s="119"/>
      <c r="GA31" s="119"/>
      <c r="GB31" s="119"/>
      <c r="GC31" s="119"/>
      <c r="GD31" s="119"/>
      <c r="GE31" s="119"/>
      <c r="GF31" s="119"/>
      <c r="GG31" s="119"/>
      <c r="GH31" s="119"/>
      <c r="GI31" s="119"/>
      <c r="GJ31" s="119"/>
      <c r="GK31" s="119"/>
      <c r="GL31" s="119"/>
      <c r="GM31" s="119"/>
      <c r="GN31" s="119"/>
      <c r="GO31" s="119"/>
      <c r="GP31" s="119"/>
      <c r="GQ31" s="119"/>
      <c r="GR31" s="119"/>
      <c r="GS31" s="119"/>
      <c r="GT31" s="119"/>
      <c r="GU31" s="119"/>
      <c r="GV31" s="119"/>
      <c r="GW31" s="119"/>
      <c r="GX31" s="119"/>
      <c r="GY31" s="119"/>
      <c r="GZ31" s="119"/>
      <c r="HA31" s="119"/>
      <c r="HB31" s="119"/>
      <c r="HC31" s="119"/>
      <c r="HD31" s="119"/>
      <c r="HE31" s="119"/>
      <c r="HF31" s="119"/>
      <c r="HG31" s="119"/>
      <c r="HH31" s="119"/>
      <c r="HI31" s="119"/>
      <c r="HJ31" s="119"/>
      <c r="HK31" s="119"/>
      <c r="HL31" s="119"/>
      <c r="HM31" s="119"/>
      <c r="HN31" s="119"/>
      <c r="HO31" s="119"/>
      <c r="HP31" s="119"/>
      <c r="HQ31" s="119"/>
      <c r="HR31" s="119"/>
      <c r="HS31" s="119"/>
      <c r="HT31" s="119"/>
      <c r="HU31" s="119"/>
      <c r="HV31" s="119"/>
      <c r="HW31" s="119"/>
      <c r="HX31" s="119"/>
      <c r="HY31" s="119"/>
      <c r="HZ31" s="119"/>
      <c r="IA31" s="119"/>
      <c r="IB31" s="119"/>
      <c r="IC31" s="119"/>
      <c r="ID31" s="119"/>
      <c r="IE31" s="119"/>
      <c r="IF31" s="119"/>
      <c r="IG31" s="119"/>
      <c r="IH31" s="119"/>
      <c r="II31" s="119"/>
      <c r="IJ31" s="119"/>
      <c r="IK31" s="119"/>
      <c r="IL31" s="119"/>
      <c r="IM31" s="119"/>
      <c r="IN31" s="119"/>
      <c r="IO31" s="119"/>
      <c r="IP31" s="119"/>
      <c r="IQ31" s="119"/>
      <c r="IR31" s="119"/>
      <c r="IS31" s="119"/>
      <c r="IT31" s="119"/>
      <c r="IU31" s="119"/>
    </row>
    <row r="32" spans="1:255" ht="17" customHeight="1" x14ac:dyDescent="0.2">
      <c r="A32" s="119"/>
      <c r="B32" s="127" t="s">
        <v>78</v>
      </c>
      <c r="C32" s="121">
        <f>100*2</f>
        <v>200</v>
      </c>
      <c r="D32" s="119">
        <v>8</v>
      </c>
      <c r="E32" s="121">
        <f>C32*D32</f>
        <v>1600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/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119"/>
      <c r="FY32" s="119"/>
      <c r="FZ32" s="119"/>
      <c r="GA32" s="119"/>
      <c r="GB32" s="119"/>
      <c r="GC32" s="119"/>
      <c r="GD32" s="119"/>
      <c r="GE32" s="119"/>
      <c r="GF32" s="119"/>
      <c r="GG32" s="119"/>
      <c r="GH32" s="119"/>
      <c r="GI32" s="119"/>
      <c r="GJ32" s="119"/>
      <c r="GK32" s="119"/>
      <c r="GL32" s="119"/>
      <c r="GM32" s="119"/>
      <c r="GN32" s="119"/>
      <c r="GO32" s="119"/>
      <c r="GP32" s="119"/>
      <c r="GQ32" s="119"/>
      <c r="GR32" s="119"/>
      <c r="GS32" s="119"/>
      <c r="GT32" s="119"/>
      <c r="GU32" s="119"/>
      <c r="GV32" s="119"/>
      <c r="GW32" s="119"/>
      <c r="GX32" s="119"/>
      <c r="GY32" s="119"/>
      <c r="GZ32" s="119"/>
      <c r="HA32" s="119"/>
      <c r="HB32" s="119"/>
      <c r="HC32" s="119"/>
      <c r="HD32" s="119"/>
      <c r="HE32" s="119"/>
      <c r="HF32" s="119"/>
      <c r="HG32" s="119"/>
      <c r="HH32" s="119"/>
      <c r="HI32" s="119"/>
      <c r="HJ32" s="119"/>
      <c r="HK32" s="119"/>
      <c r="HL32" s="119"/>
      <c r="HM32" s="119"/>
      <c r="HN32" s="119"/>
      <c r="HO32" s="119"/>
      <c r="HP32" s="119"/>
      <c r="HQ32" s="119"/>
      <c r="HR32" s="119"/>
      <c r="HS32" s="119"/>
      <c r="HT32" s="119"/>
      <c r="HU32" s="119"/>
      <c r="HV32" s="119"/>
      <c r="HW32" s="119"/>
      <c r="HX32" s="119"/>
      <c r="HY32" s="119"/>
      <c r="HZ32" s="119"/>
      <c r="IA32" s="119"/>
      <c r="IB32" s="119"/>
      <c r="IC32" s="119"/>
      <c r="ID32" s="119"/>
      <c r="IE32" s="119"/>
      <c r="IF32" s="119"/>
      <c r="IG32" s="119"/>
      <c r="IH32" s="119"/>
      <c r="II32" s="119"/>
      <c r="IJ32" s="119"/>
      <c r="IK32" s="119"/>
      <c r="IL32" s="119"/>
      <c r="IM32" s="119"/>
      <c r="IN32" s="119"/>
      <c r="IO32" s="119"/>
      <c r="IP32" s="119"/>
      <c r="IQ32" s="119"/>
      <c r="IR32" s="119"/>
      <c r="IS32" s="119"/>
      <c r="IT32" s="119"/>
      <c r="IU32" s="119"/>
    </row>
    <row r="33" spans="1:255" ht="17" customHeight="1" x14ac:dyDescent="0.2">
      <c r="A33" s="119"/>
      <c r="B33" s="119"/>
      <c r="C33" s="121"/>
      <c r="D33" s="119"/>
      <c r="E33" s="121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119"/>
      <c r="DD33" s="119"/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19"/>
      <c r="DS33" s="119"/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19"/>
      <c r="EW33" s="119"/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19"/>
      <c r="FL33" s="119"/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19"/>
      <c r="GA33" s="119"/>
      <c r="GB33" s="119"/>
      <c r="GC33" s="119"/>
      <c r="GD33" s="119"/>
      <c r="GE33" s="119"/>
      <c r="GF33" s="119"/>
      <c r="GG33" s="119"/>
      <c r="GH33" s="119"/>
      <c r="GI33" s="119"/>
      <c r="GJ33" s="119"/>
      <c r="GK33" s="119"/>
      <c r="GL33" s="119"/>
      <c r="GM33" s="119"/>
      <c r="GN33" s="119"/>
      <c r="GO33" s="119"/>
      <c r="GP33" s="119"/>
      <c r="GQ33" s="119"/>
      <c r="GR33" s="119"/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19"/>
      <c r="HG33" s="119"/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19"/>
      <c r="HV33" s="119"/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19"/>
      <c r="IK33" s="119"/>
      <c r="IL33" s="119"/>
      <c r="IM33" s="119"/>
      <c r="IN33" s="119"/>
      <c r="IO33" s="119"/>
      <c r="IP33" s="119"/>
      <c r="IQ33" s="119"/>
      <c r="IR33" s="119"/>
      <c r="IS33" s="119"/>
      <c r="IT33" s="119"/>
      <c r="IU33" s="119"/>
    </row>
    <row r="34" spans="1:255" ht="17" customHeight="1" x14ac:dyDescent="0.2">
      <c r="A34" s="119"/>
      <c r="B34" s="127" t="s">
        <v>79</v>
      </c>
      <c r="C34" s="121">
        <v>90</v>
      </c>
      <c r="D34" s="119">
        <v>30</v>
      </c>
      <c r="E34" s="121">
        <f>C34*D34</f>
        <v>2700</v>
      </c>
      <c r="F34" s="12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19"/>
      <c r="DS34" s="119"/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19"/>
      <c r="EH34" s="119"/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19"/>
      <c r="EW34" s="119"/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19"/>
      <c r="FL34" s="119"/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19"/>
      <c r="GA34" s="119"/>
      <c r="GB34" s="119"/>
      <c r="GC34" s="119"/>
      <c r="GD34" s="119"/>
      <c r="GE34" s="119"/>
      <c r="GF34" s="119"/>
      <c r="GG34" s="119"/>
      <c r="GH34" s="119"/>
      <c r="GI34" s="119"/>
      <c r="GJ34" s="119"/>
      <c r="GK34" s="119"/>
      <c r="GL34" s="119"/>
      <c r="GM34" s="119"/>
      <c r="GN34" s="119"/>
      <c r="GO34" s="119"/>
      <c r="GP34" s="119"/>
      <c r="GQ34" s="119"/>
      <c r="GR34" s="119"/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19"/>
      <c r="HG34" s="119"/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19"/>
      <c r="HV34" s="119"/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19"/>
      <c r="IK34" s="119"/>
      <c r="IL34" s="119"/>
      <c r="IM34" s="119"/>
      <c r="IN34" s="119"/>
      <c r="IO34" s="119"/>
      <c r="IP34" s="119"/>
      <c r="IQ34" s="119"/>
      <c r="IR34" s="119"/>
      <c r="IS34" s="119"/>
      <c r="IT34" s="119"/>
      <c r="IU34" s="119"/>
    </row>
    <row r="35" spans="1:255" ht="17" customHeight="1" x14ac:dyDescent="0.2">
      <c r="A35" s="119"/>
      <c r="B35" s="127" t="s">
        <v>80</v>
      </c>
      <c r="C35" s="121">
        <v>90</v>
      </c>
      <c r="D35" s="119">
        <v>30</v>
      </c>
      <c r="E35" s="121">
        <f>C35*D35</f>
        <v>2700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19"/>
      <c r="DT35" s="119"/>
      <c r="DU35" s="119"/>
      <c r="DV35" s="119"/>
      <c r="DW35" s="119"/>
      <c r="DX35" s="119"/>
      <c r="DY35" s="119"/>
      <c r="DZ35" s="119"/>
      <c r="EA35" s="119"/>
      <c r="EB35" s="119"/>
      <c r="EC35" s="119"/>
      <c r="ED35" s="119"/>
      <c r="EE35" s="119"/>
      <c r="EF35" s="119"/>
      <c r="EG35" s="119"/>
      <c r="EH35" s="119"/>
      <c r="EI35" s="119"/>
      <c r="EJ35" s="119"/>
      <c r="EK35" s="119"/>
      <c r="EL35" s="119"/>
      <c r="EM35" s="119"/>
      <c r="EN35" s="119"/>
      <c r="EO35" s="119"/>
      <c r="EP35" s="119"/>
      <c r="EQ35" s="119"/>
      <c r="ER35" s="119"/>
      <c r="ES35" s="119"/>
      <c r="ET35" s="119"/>
      <c r="EU35" s="119"/>
      <c r="EV35" s="119"/>
      <c r="EW35" s="119"/>
      <c r="EX35" s="119"/>
      <c r="EY35" s="119"/>
      <c r="EZ35" s="119"/>
      <c r="FA35" s="119"/>
      <c r="FB35" s="119"/>
      <c r="FC35" s="119"/>
      <c r="FD35" s="119"/>
      <c r="FE35" s="119"/>
      <c r="FF35" s="119"/>
      <c r="FG35" s="119"/>
      <c r="FH35" s="119"/>
      <c r="FI35" s="119"/>
      <c r="FJ35" s="119"/>
      <c r="FK35" s="119"/>
      <c r="FL35" s="119"/>
      <c r="FM35" s="119"/>
      <c r="FN35" s="119"/>
      <c r="FO35" s="119"/>
      <c r="FP35" s="119"/>
      <c r="FQ35" s="119"/>
      <c r="FR35" s="119"/>
      <c r="FS35" s="119"/>
      <c r="FT35" s="119"/>
      <c r="FU35" s="119"/>
      <c r="FV35" s="119"/>
      <c r="FW35" s="119"/>
      <c r="FX35" s="119"/>
      <c r="FY35" s="119"/>
      <c r="FZ35" s="119"/>
      <c r="GA35" s="119"/>
      <c r="GB35" s="119"/>
      <c r="GC35" s="119"/>
      <c r="GD35" s="119"/>
      <c r="GE35" s="119"/>
      <c r="GF35" s="119"/>
      <c r="GG35" s="119"/>
      <c r="GH35" s="119"/>
      <c r="GI35" s="119"/>
      <c r="GJ35" s="119"/>
      <c r="GK35" s="119"/>
      <c r="GL35" s="119"/>
      <c r="GM35" s="119"/>
      <c r="GN35" s="119"/>
      <c r="GO35" s="119"/>
      <c r="GP35" s="119"/>
      <c r="GQ35" s="119"/>
      <c r="GR35" s="119"/>
      <c r="GS35" s="119"/>
      <c r="GT35" s="119"/>
      <c r="GU35" s="119"/>
      <c r="GV35" s="119"/>
      <c r="GW35" s="119"/>
      <c r="GX35" s="119"/>
      <c r="GY35" s="119"/>
      <c r="GZ35" s="119"/>
      <c r="HA35" s="119"/>
      <c r="HB35" s="119"/>
      <c r="HC35" s="119"/>
      <c r="HD35" s="119"/>
      <c r="HE35" s="119"/>
      <c r="HF35" s="119"/>
      <c r="HG35" s="119"/>
      <c r="HH35" s="119"/>
      <c r="HI35" s="119"/>
      <c r="HJ35" s="119"/>
      <c r="HK35" s="119"/>
      <c r="HL35" s="119"/>
      <c r="HM35" s="119"/>
      <c r="HN35" s="119"/>
      <c r="HO35" s="119"/>
      <c r="HP35" s="119"/>
      <c r="HQ35" s="119"/>
      <c r="HR35" s="119"/>
      <c r="HS35" s="119"/>
      <c r="HT35" s="119"/>
      <c r="HU35" s="119"/>
      <c r="HV35" s="119"/>
      <c r="HW35" s="119"/>
      <c r="HX35" s="119"/>
      <c r="HY35" s="119"/>
      <c r="HZ35" s="119"/>
      <c r="IA35" s="119"/>
      <c r="IB35" s="119"/>
      <c r="IC35" s="119"/>
      <c r="ID35" s="119"/>
      <c r="IE35" s="119"/>
      <c r="IF35" s="119"/>
      <c r="IG35" s="119"/>
      <c r="IH35" s="119"/>
      <c r="II35" s="119"/>
      <c r="IJ35" s="119"/>
      <c r="IK35" s="119"/>
      <c r="IL35" s="119"/>
      <c r="IM35" s="119"/>
      <c r="IN35" s="119"/>
      <c r="IO35" s="119"/>
      <c r="IP35" s="119"/>
      <c r="IQ35" s="119"/>
      <c r="IR35" s="119"/>
      <c r="IS35" s="119"/>
      <c r="IT35" s="119"/>
      <c r="IU35" s="119"/>
    </row>
    <row r="36" spans="1:255" ht="17" customHeight="1" x14ac:dyDescent="0.2">
      <c r="A36" s="119"/>
      <c r="B36" s="127" t="s">
        <v>149</v>
      </c>
      <c r="C36" s="121">
        <v>90</v>
      </c>
      <c r="D36" s="119">
        <v>10</v>
      </c>
      <c r="E36" s="121">
        <f>C36*D36</f>
        <v>900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  <c r="IQ36" s="119"/>
      <c r="IR36" s="119"/>
      <c r="IS36" s="119"/>
      <c r="IT36" s="119"/>
      <c r="IU36" s="119"/>
    </row>
    <row r="37" spans="1:255" ht="17" customHeight="1" x14ac:dyDescent="0.2">
      <c r="A37" s="119"/>
      <c r="B37" s="119"/>
      <c r="C37" s="121"/>
      <c r="D37" s="119"/>
      <c r="E37" s="121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  <c r="CU37" s="119"/>
      <c r="CV37" s="119"/>
      <c r="CW37" s="119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19"/>
      <c r="DQ37" s="119"/>
      <c r="DR37" s="119"/>
      <c r="DS37" s="119"/>
      <c r="DT37" s="119"/>
      <c r="DU37" s="119"/>
      <c r="DV37" s="119"/>
      <c r="DW37" s="119"/>
      <c r="DX37" s="119"/>
      <c r="DY37" s="119"/>
      <c r="DZ37" s="119"/>
      <c r="EA37" s="119"/>
      <c r="EB37" s="119"/>
      <c r="EC37" s="119"/>
      <c r="ED37" s="119"/>
      <c r="EE37" s="119"/>
      <c r="EF37" s="119"/>
      <c r="EG37" s="119"/>
      <c r="EH37" s="119"/>
      <c r="EI37" s="119"/>
      <c r="EJ37" s="119"/>
      <c r="EK37" s="119"/>
      <c r="EL37" s="119"/>
      <c r="EM37" s="119"/>
      <c r="EN37" s="119"/>
      <c r="EO37" s="119"/>
      <c r="EP37" s="119"/>
      <c r="EQ37" s="119"/>
      <c r="ER37" s="119"/>
      <c r="ES37" s="119"/>
      <c r="ET37" s="119"/>
      <c r="EU37" s="119"/>
      <c r="EV37" s="119"/>
      <c r="EW37" s="119"/>
      <c r="EX37" s="119"/>
      <c r="EY37" s="119"/>
      <c r="EZ37" s="119"/>
      <c r="FA37" s="119"/>
      <c r="FB37" s="119"/>
      <c r="FC37" s="119"/>
      <c r="FD37" s="119"/>
      <c r="FE37" s="119"/>
      <c r="FF37" s="119"/>
      <c r="FG37" s="119"/>
      <c r="FH37" s="119"/>
      <c r="FI37" s="119"/>
      <c r="FJ37" s="119"/>
      <c r="FK37" s="119"/>
      <c r="FL37" s="119"/>
      <c r="FM37" s="119"/>
      <c r="FN37" s="119"/>
      <c r="FO37" s="119"/>
      <c r="FP37" s="119"/>
      <c r="FQ37" s="119"/>
      <c r="FR37" s="119"/>
      <c r="FS37" s="119"/>
      <c r="FT37" s="119"/>
      <c r="FU37" s="119"/>
      <c r="FV37" s="119"/>
      <c r="FW37" s="119"/>
      <c r="FX37" s="119"/>
      <c r="FY37" s="119"/>
      <c r="FZ37" s="119"/>
      <c r="GA37" s="119"/>
      <c r="GB37" s="119"/>
      <c r="GC37" s="119"/>
      <c r="GD37" s="119"/>
      <c r="GE37" s="119"/>
      <c r="GF37" s="119"/>
      <c r="GG37" s="119"/>
      <c r="GH37" s="119"/>
      <c r="GI37" s="119"/>
      <c r="GJ37" s="119"/>
      <c r="GK37" s="119"/>
      <c r="GL37" s="119"/>
      <c r="GM37" s="119"/>
      <c r="GN37" s="119"/>
      <c r="GO37" s="119"/>
      <c r="GP37" s="119"/>
      <c r="GQ37" s="119"/>
      <c r="GR37" s="119"/>
      <c r="GS37" s="119"/>
      <c r="GT37" s="119"/>
      <c r="GU37" s="119"/>
      <c r="GV37" s="119"/>
      <c r="GW37" s="119"/>
      <c r="GX37" s="119"/>
      <c r="GY37" s="119"/>
      <c r="GZ37" s="119"/>
      <c r="HA37" s="119"/>
      <c r="HB37" s="119"/>
      <c r="HC37" s="119"/>
      <c r="HD37" s="119"/>
      <c r="HE37" s="119"/>
      <c r="HF37" s="119"/>
      <c r="HG37" s="119"/>
      <c r="HH37" s="119"/>
      <c r="HI37" s="119"/>
      <c r="HJ37" s="119"/>
      <c r="HK37" s="119"/>
      <c r="HL37" s="119"/>
      <c r="HM37" s="119"/>
      <c r="HN37" s="119"/>
      <c r="HO37" s="119"/>
      <c r="HP37" s="119"/>
      <c r="HQ37" s="119"/>
      <c r="HR37" s="119"/>
      <c r="HS37" s="119"/>
      <c r="HT37" s="119"/>
      <c r="HU37" s="119"/>
      <c r="HV37" s="119"/>
      <c r="HW37" s="119"/>
      <c r="HX37" s="119"/>
      <c r="HY37" s="119"/>
      <c r="HZ37" s="119"/>
      <c r="IA37" s="119"/>
      <c r="IB37" s="119"/>
      <c r="IC37" s="119"/>
      <c r="ID37" s="119"/>
      <c r="IE37" s="119"/>
      <c r="IF37" s="119"/>
      <c r="IG37" s="119"/>
      <c r="IH37" s="119"/>
      <c r="II37" s="119"/>
      <c r="IJ37" s="119"/>
      <c r="IK37" s="119"/>
      <c r="IL37" s="119"/>
      <c r="IM37" s="119"/>
      <c r="IN37" s="119"/>
      <c r="IO37" s="119"/>
      <c r="IP37" s="119"/>
      <c r="IQ37" s="119"/>
      <c r="IR37" s="119"/>
      <c r="IS37" s="119"/>
      <c r="IT37" s="119"/>
      <c r="IU37" s="119"/>
    </row>
    <row r="38" spans="1:255" ht="17" customHeight="1" x14ac:dyDescent="0.2">
      <c r="A38" s="119"/>
      <c r="B38" s="127" t="s">
        <v>138</v>
      </c>
      <c r="C38" s="121">
        <v>2410</v>
      </c>
      <c r="D38" s="119">
        <v>1</v>
      </c>
      <c r="E38" s="121">
        <f>C38*D38</f>
        <v>2410</v>
      </c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19"/>
      <c r="CH38" s="119"/>
      <c r="CI38" s="119"/>
      <c r="CJ38" s="119"/>
      <c r="CK38" s="119"/>
      <c r="CL38" s="119"/>
      <c r="CM38" s="119"/>
      <c r="CN38" s="119"/>
      <c r="CO38" s="119"/>
      <c r="CP38" s="119"/>
      <c r="CQ38" s="119"/>
      <c r="CR38" s="119"/>
      <c r="CS38" s="119"/>
      <c r="CT38" s="119"/>
      <c r="CU38" s="119"/>
      <c r="CV38" s="119"/>
      <c r="CW38" s="119"/>
      <c r="CX38" s="119"/>
      <c r="CY38" s="119"/>
      <c r="CZ38" s="119"/>
      <c r="DA38" s="119"/>
      <c r="DB38" s="119"/>
      <c r="DC38" s="119"/>
      <c r="DD38" s="119"/>
      <c r="DE38" s="119"/>
      <c r="DF38" s="119"/>
      <c r="DG38" s="119"/>
      <c r="DH38" s="119"/>
      <c r="DI38" s="119"/>
      <c r="DJ38" s="119"/>
      <c r="DK38" s="119"/>
      <c r="DL38" s="119"/>
      <c r="DM38" s="119"/>
      <c r="DN38" s="119"/>
      <c r="DO38" s="119"/>
      <c r="DP38" s="119"/>
      <c r="DQ38" s="119"/>
      <c r="DR38" s="119"/>
      <c r="DS38" s="119"/>
      <c r="DT38" s="119"/>
      <c r="DU38" s="119"/>
      <c r="DV38" s="119"/>
      <c r="DW38" s="119"/>
      <c r="DX38" s="119"/>
      <c r="DY38" s="119"/>
      <c r="DZ38" s="119"/>
      <c r="EA38" s="119"/>
      <c r="EB38" s="119"/>
      <c r="EC38" s="119"/>
      <c r="ED38" s="119"/>
      <c r="EE38" s="119"/>
      <c r="EF38" s="119"/>
      <c r="EG38" s="119"/>
      <c r="EH38" s="119"/>
      <c r="EI38" s="119"/>
      <c r="EJ38" s="119"/>
      <c r="EK38" s="119"/>
      <c r="EL38" s="119"/>
      <c r="EM38" s="119"/>
      <c r="EN38" s="119"/>
      <c r="EO38" s="119"/>
      <c r="EP38" s="119"/>
      <c r="EQ38" s="119"/>
      <c r="ER38" s="119"/>
      <c r="ES38" s="119"/>
      <c r="ET38" s="119"/>
      <c r="EU38" s="119"/>
      <c r="EV38" s="119"/>
      <c r="EW38" s="119"/>
      <c r="EX38" s="119"/>
      <c r="EY38" s="119"/>
      <c r="EZ38" s="119"/>
      <c r="FA38" s="119"/>
      <c r="FB38" s="119"/>
      <c r="FC38" s="119"/>
      <c r="FD38" s="119"/>
      <c r="FE38" s="119"/>
      <c r="FF38" s="119"/>
      <c r="FG38" s="119"/>
      <c r="FH38" s="119"/>
      <c r="FI38" s="119"/>
      <c r="FJ38" s="119"/>
      <c r="FK38" s="119"/>
      <c r="FL38" s="119"/>
      <c r="FM38" s="119"/>
      <c r="FN38" s="119"/>
      <c r="FO38" s="119"/>
      <c r="FP38" s="119"/>
      <c r="FQ38" s="119"/>
      <c r="FR38" s="119"/>
      <c r="FS38" s="119"/>
      <c r="FT38" s="119"/>
      <c r="FU38" s="119"/>
      <c r="FV38" s="119"/>
      <c r="FW38" s="119"/>
      <c r="FX38" s="119"/>
      <c r="FY38" s="119"/>
      <c r="FZ38" s="119"/>
      <c r="GA38" s="119"/>
      <c r="GB38" s="119"/>
      <c r="GC38" s="119"/>
      <c r="GD38" s="119"/>
      <c r="GE38" s="119"/>
      <c r="GF38" s="119"/>
      <c r="GG38" s="119"/>
      <c r="GH38" s="119"/>
      <c r="GI38" s="119"/>
      <c r="GJ38" s="119"/>
      <c r="GK38" s="119"/>
      <c r="GL38" s="119"/>
      <c r="GM38" s="119"/>
      <c r="GN38" s="119"/>
      <c r="GO38" s="119"/>
      <c r="GP38" s="119"/>
      <c r="GQ38" s="119"/>
      <c r="GR38" s="119"/>
      <c r="GS38" s="119"/>
      <c r="GT38" s="119"/>
      <c r="GU38" s="119"/>
      <c r="GV38" s="119"/>
      <c r="GW38" s="119"/>
      <c r="GX38" s="119"/>
      <c r="GY38" s="119"/>
      <c r="GZ38" s="119"/>
      <c r="HA38" s="119"/>
      <c r="HB38" s="119"/>
      <c r="HC38" s="119"/>
      <c r="HD38" s="119"/>
      <c r="HE38" s="119"/>
      <c r="HF38" s="119"/>
      <c r="HG38" s="119"/>
      <c r="HH38" s="119"/>
      <c r="HI38" s="119"/>
      <c r="HJ38" s="119"/>
      <c r="HK38" s="119"/>
      <c r="HL38" s="119"/>
      <c r="HM38" s="119"/>
      <c r="HN38" s="119"/>
      <c r="HO38" s="119"/>
      <c r="HP38" s="119"/>
      <c r="HQ38" s="119"/>
      <c r="HR38" s="119"/>
      <c r="HS38" s="119"/>
      <c r="HT38" s="119"/>
      <c r="HU38" s="119"/>
      <c r="HV38" s="119"/>
      <c r="HW38" s="119"/>
      <c r="HX38" s="119"/>
      <c r="HY38" s="119"/>
      <c r="HZ38" s="119"/>
      <c r="IA38" s="119"/>
      <c r="IB38" s="119"/>
      <c r="IC38" s="119"/>
      <c r="ID38" s="119"/>
      <c r="IE38" s="119"/>
      <c r="IF38" s="119"/>
      <c r="IG38" s="119"/>
      <c r="IH38" s="119"/>
      <c r="II38" s="119"/>
      <c r="IJ38" s="119"/>
      <c r="IK38" s="119"/>
      <c r="IL38" s="119"/>
      <c r="IM38" s="119"/>
      <c r="IN38" s="119"/>
      <c r="IO38" s="119"/>
      <c r="IP38" s="119"/>
      <c r="IQ38" s="119"/>
      <c r="IR38" s="119"/>
      <c r="IS38" s="119"/>
      <c r="IT38" s="119"/>
      <c r="IU38" s="119"/>
    </row>
    <row r="39" spans="1:255" ht="17" customHeight="1" x14ac:dyDescent="0.2">
      <c r="A39" s="119"/>
      <c r="B39" s="127" t="s">
        <v>150</v>
      </c>
      <c r="C39" s="121">
        <v>90</v>
      </c>
      <c r="D39" s="119">
        <v>10</v>
      </c>
      <c r="E39" s="121">
        <f>C39*D39</f>
        <v>900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/>
      <c r="BW39" s="119"/>
      <c r="BX39" s="119"/>
      <c r="BY39" s="119"/>
      <c r="BZ39" s="119"/>
      <c r="CA39" s="119"/>
      <c r="CB39" s="119"/>
      <c r="CC39" s="119"/>
      <c r="CD39" s="119"/>
      <c r="CE39" s="119"/>
      <c r="CF39" s="119"/>
      <c r="CG39" s="119"/>
      <c r="CH39" s="119"/>
      <c r="CI39" s="119"/>
      <c r="CJ39" s="119"/>
      <c r="CK39" s="119"/>
      <c r="CL39" s="119"/>
      <c r="CM39" s="119"/>
      <c r="CN39" s="119"/>
      <c r="CO39" s="119"/>
      <c r="CP39" s="119"/>
      <c r="CQ39" s="119"/>
      <c r="CR39" s="119"/>
      <c r="CS39" s="119"/>
      <c r="CT39" s="119"/>
      <c r="CU39" s="119"/>
      <c r="CV39" s="119"/>
      <c r="CW39" s="119"/>
      <c r="CX39" s="119"/>
      <c r="CY39" s="119"/>
      <c r="CZ39" s="119"/>
      <c r="DA39" s="119"/>
      <c r="DB39" s="119"/>
      <c r="DC39" s="119"/>
      <c r="DD39" s="119"/>
      <c r="DE39" s="119"/>
      <c r="DF39" s="119"/>
      <c r="DG39" s="119"/>
      <c r="DH39" s="119"/>
      <c r="DI39" s="119"/>
      <c r="DJ39" s="119"/>
      <c r="DK39" s="119"/>
      <c r="DL39" s="119"/>
      <c r="DM39" s="119"/>
      <c r="DN39" s="119"/>
      <c r="DO39" s="119"/>
      <c r="DP39" s="119"/>
      <c r="DQ39" s="119"/>
      <c r="DR39" s="119"/>
      <c r="DS39" s="119"/>
      <c r="DT39" s="119"/>
      <c r="DU39" s="119"/>
      <c r="DV39" s="119"/>
      <c r="DW39" s="119"/>
      <c r="DX39" s="119"/>
      <c r="DY39" s="119"/>
      <c r="DZ39" s="119"/>
      <c r="EA39" s="119"/>
      <c r="EB39" s="119"/>
      <c r="EC39" s="119"/>
      <c r="ED39" s="119"/>
      <c r="EE39" s="119"/>
      <c r="EF39" s="119"/>
      <c r="EG39" s="119"/>
      <c r="EH39" s="119"/>
      <c r="EI39" s="119"/>
      <c r="EJ39" s="119"/>
      <c r="EK39" s="119"/>
      <c r="EL39" s="119"/>
      <c r="EM39" s="119"/>
      <c r="EN39" s="119"/>
      <c r="EO39" s="119"/>
      <c r="EP39" s="119"/>
      <c r="EQ39" s="119"/>
      <c r="ER39" s="119"/>
      <c r="ES39" s="119"/>
      <c r="ET39" s="119"/>
      <c r="EU39" s="119"/>
      <c r="EV39" s="119"/>
      <c r="EW39" s="119"/>
      <c r="EX39" s="119"/>
      <c r="EY39" s="119"/>
      <c r="EZ39" s="119"/>
      <c r="FA39" s="119"/>
      <c r="FB39" s="119"/>
      <c r="FC39" s="119"/>
      <c r="FD39" s="119"/>
      <c r="FE39" s="119"/>
      <c r="FF39" s="119"/>
      <c r="FG39" s="119"/>
      <c r="FH39" s="119"/>
      <c r="FI39" s="119"/>
      <c r="FJ39" s="119"/>
      <c r="FK39" s="119"/>
      <c r="FL39" s="119"/>
      <c r="FM39" s="119"/>
      <c r="FN39" s="119"/>
      <c r="FO39" s="119"/>
      <c r="FP39" s="119"/>
      <c r="FQ39" s="119"/>
      <c r="FR39" s="119"/>
      <c r="FS39" s="119"/>
      <c r="FT39" s="119"/>
      <c r="FU39" s="119"/>
      <c r="FV39" s="119"/>
      <c r="FW39" s="119"/>
      <c r="FX39" s="119"/>
      <c r="FY39" s="119"/>
      <c r="FZ39" s="119"/>
      <c r="GA39" s="119"/>
      <c r="GB39" s="119"/>
      <c r="GC39" s="119"/>
      <c r="GD39" s="119"/>
      <c r="GE39" s="119"/>
      <c r="GF39" s="119"/>
      <c r="GG39" s="119"/>
      <c r="GH39" s="119"/>
      <c r="GI39" s="119"/>
      <c r="GJ39" s="119"/>
      <c r="GK39" s="119"/>
      <c r="GL39" s="119"/>
      <c r="GM39" s="119"/>
      <c r="GN39" s="119"/>
      <c r="GO39" s="119"/>
      <c r="GP39" s="119"/>
      <c r="GQ39" s="119"/>
      <c r="GR39" s="119"/>
      <c r="GS39" s="119"/>
      <c r="GT39" s="119"/>
      <c r="GU39" s="119"/>
      <c r="GV39" s="119"/>
      <c r="GW39" s="119"/>
      <c r="GX39" s="119"/>
      <c r="GY39" s="119"/>
      <c r="GZ39" s="119"/>
      <c r="HA39" s="119"/>
      <c r="HB39" s="119"/>
      <c r="HC39" s="119"/>
      <c r="HD39" s="119"/>
      <c r="HE39" s="119"/>
      <c r="HF39" s="119"/>
      <c r="HG39" s="119"/>
      <c r="HH39" s="119"/>
      <c r="HI39" s="119"/>
      <c r="HJ39" s="119"/>
      <c r="HK39" s="119"/>
      <c r="HL39" s="119"/>
      <c r="HM39" s="119"/>
      <c r="HN39" s="119"/>
      <c r="HO39" s="119"/>
      <c r="HP39" s="119"/>
      <c r="HQ39" s="119"/>
      <c r="HR39" s="119"/>
      <c r="HS39" s="119"/>
      <c r="HT39" s="119"/>
      <c r="HU39" s="119"/>
      <c r="HV39" s="119"/>
      <c r="HW39" s="119"/>
      <c r="HX39" s="119"/>
      <c r="HY39" s="119"/>
      <c r="HZ39" s="119"/>
      <c r="IA39" s="119"/>
      <c r="IB39" s="119"/>
      <c r="IC39" s="119"/>
      <c r="ID39" s="119"/>
      <c r="IE39" s="119"/>
      <c r="IF39" s="119"/>
      <c r="IG39" s="119"/>
      <c r="IH39" s="119"/>
      <c r="II39" s="119"/>
      <c r="IJ39" s="119"/>
      <c r="IK39" s="119"/>
      <c r="IL39" s="119"/>
      <c r="IM39" s="119"/>
      <c r="IN39" s="119"/>
      <c r="IO39" s="119"/>
      <c r="IP39" s="119"/>
      <c r="IQ39" s="119"/>
      <c r="IR39" s="119"/>
      <c r="IS39" s="119"/>
      <c r="IT39" s="119"/>
      <c r="IU39" s="119"/>
    </row>
    <row r="40" spans="1:255" ht="17" customHeight="1" x14ac:dyDescent="0.2">
      <c r="A40" s="119"/>
      <c r="B40" s="127"/>
      <c r="C40" s="121"/>
      <c r="D40" s="119"/>
      <c r="E40" s="121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19"/>
      <c r="EF40" s="119"/>
      <c r="EG40" s="119"/>
      <c r="EH40" s="119"/>
      <c r="EI40" s="119"/>
      <c r="EJ40" s="119"/>
      <c r="EK40" s="119"/>
      <c r="EL40" s="119"/>
      <c r="EM40" s="119"/>
      <c r="EN40" s="119"/>
      <c r="EO40" s="119"/>
      <c r="EP40" s="119"/>
      <c r="EQ40" s="119"/>
      <c r="ER40" s="119"/>
      <c r="ES40" s="119"/>
      <c r="ET40" s="119"/>
      <c r="EU40" s="119"/>
      <c r="EV40" s="119"/>
      <c r="EW40" s="119"/>
      <c r="EX40" s="119"/>
      <c r="EY40" s="119"/>
      <c r="EZ40" s="119"/>
      <c r="FA40" s="119"/>
      <c r="FB40" s="119"/>
      <c r="FC40" s="119"/>
      <c r="FD40" s="119"/>
      <c r="FE40" s="119"/>
      <c r="FF40" s="119"/>
      <c r="FG40" s="119"/>
      <c r="FH40" s="119"/>
      <c r="FI40" s="119"/>
      <c r="FJ40" s="119"/>
      <c r="FK40" s="119"/>
      <c r="FL40" s="119"/>
      <c r="FM40" s="119"/>
      <c r="FN40" s="119"/>
      <c r="FO40" s="119"/>
      <c r="FP40" s="119"/>
      <c r="FQ40" s="119"/>
      <c r="FR40" s="119"/>
      <c r="FS40" s="119"/>
      <c r="FT40" s="119"/>
      <c r="FU40" s="119"/>
      <c r="FV40" s="119"/>
      <c r="FW40" s="119"/>
      <c r="FX40" s="119"/>
      <c r="FY40" s="119"/>
      <c r="FZ40" s="119"/>
      <c r="GA40" s="119"/>
      <c r="GB40" s="119"/>
      <c r="GC40" s="119"/>
      <c r="GD40" s="119"/>
      <c r="GE40" s="119"/>
      <c r="GF40" s="119"/>
      <c r="GG40" s="119"/>
      <c r="GH40" s="119"/>
      <c r="GI40" s="119"/>
      <c r="GJ40" s="119"/>
      <c r="GK40" s="119"/>
      <c r="GL40" s="119"/>
      <c r="GM40" s="119"/>
      <c r="GN40" s="119"/>
      <c r="GO40" s="119"/>
      <c r="GP40" s="119"/>
      <c r="GQ40" s="119"/>
      <c r="GR40" s="119"/>
      <c r="GS40" s="119"/>
      <c r="GT40" s="119"/>
      <c r="GU40" s="119"/>
      <c r="GV40" s="119"/>
      <c r="GW40" s="119"/>
      <c r="GX40" s="119"/>
      <c r="GY40" s="119"/>
      <c r="GZ40" s="119"/>
      <c r="HA40" s="119"/>
      <c r="HB40" s="119"/>
      <c r="HC40" s="119"/>
      <c r="HD40" s="119"/>
      <c r="HE40" s="119"/>
      <c r="HF40" s="119"/>
      <c r="HG40" s="119"/>
      <c r="HH40" s="119"/>
      <c r="HI40" s="119"/>
      <c r="HJ40" s="119"/>
      <c r="HK40" s="119"/>
      <c r="HL40" s="119"/>
      <c r="HM40" s="119"/>
      <c r="HN40" s="119"/>
      <c r="HO40" s="119"/>
      <c r="HP40" s="119"/>
      <c r="HQ40" s="119"/>
      <c r="HR40" s="119"/>
      <c r="HS40" s="119"/>
      <c r="HT40" s="119"/>
      <c r="HU40" s="119"/>
      <c r="HV40" s="119"/>
      <c r="HW40" s="119"/>
      <c r="HX40" s="119"/>
      <c r="HY40" s="119"/>
      <c r="HZ40" s="119"/>
      <c r="IA40" s="119"/>
      <c r="IB40" s="119"/>
      <c r="IC40" s="119"/>
      <c r="ID40" s="119"/>
      <c r="IE40" s="119"/>
      <c r="IF40" s="119"/>
      <c r="IG40" s="119"/>
      <c r="IH40" s="119"/>
      <c r="II40" s="119"/>
      <c r="IJ40" s="119"/>
      <c r="IK40" s="119"/>
      <c r="IL40" s="119"/>
      <c r="IM40" s="119"/>
      <c r="IN40" s="119"/>
      <c r="IO40" s="119"/>
      <c r="IP40" s="119"/>
      <c r="IQ40" s="119"/>
      <c r="IR40" s="119"/>
      <c r="IS40" s="119"/>
      <c r="IT40" s="119"/>
      <c r="IU40" s="119"/>
    </row>
    <row r="41" spans="1:255" ht="17" customHeight="1" x14ac:dyDescent="0.2">
      <c r="A41" s="119"/>
      <c r="B41" s="127" t="s">
        <v>81</v>
      </c>
      <c r="C41" s="121">
        <v>1500</v>
      </c>
      <c r="D41" s="119">
        <v>1</v>
      </c>
      <c r="E41" s="121">
        <f>C41*D41</f>
        <v>1500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19"/>
      <c r="CQ41" s="119"/>
      <c r="CR41" s="119"/>
      <c r="CS41" s="119"/>
      <c r="CT41" s="119"/>
      <c r="CU41" s="119"/>
      <c r="CV41" s="119"/>
      <c r="CW41" s="119"/>
      <c r="CX41" s="119"/>
      <c r="CY41" s="119"/>
      <c r="CZ41" s="119"/>
      <c r="DA41" s="119"/>
      <c r="DB41" s="119"/>
      <c r="DC41" s="119"/>
      <c r="DD41" s="119"/>
      <c r="DE41" s="119"/>
      <c r="DF41" s="119"/>
      <c r="DG41" s="119"/>
      <c r="DH41" s="119"/>
      <c r="DI41" s="119"/>
      <c r="DJ41" s="119"/>
      <c r="DK41" s="119"/>
      <c r="DL41" s="119"/>
      <c r="DM41" s="119"/>
      <c r="DN41" s="119"/>
      <c r="DO41" s="119"/>
      <c r="DP41" s="119"/>
      <c r="DQ41" s="119"/>
      <c r="DR41" s="119"/>
      <c r="DS41" s="119"/>
      <c r="DT41" s="119"/>
      <c r="DU41" s="119"/>
      <c r="DV41" s="119"/>
      <c r="DW41" s="119"/>
      <c r="DX41" s="119"/>
      <c r="DY41" s="119"/>
      <c r="DZ41" s="119"/>
      <c r="EA41" s="119"/>
      <c r="EB41" s="119"/>
      <c r="EC41" s="119"/>
      <c r="ED41" s="119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  <c r="ES41" s="119"/>
      <c r="ET41" s="119"/>
      <c r="EU41" s="119"/>
      <c r="EV41" s="119"/>
      <c r="EW41" s="119"/>
      <c r="EX41" s="119"/>
      <c r="EY41" s="119"/>
      <c r="EZ41" s="119"/>
      <c r="FA41" s="119"/>
      <c r="FB41" s="119"/>
      <c r="FC41" s="119"/>
      <c r="FD41" s="119"/>
      <c r="FE41" s="119"/>
      <c r="FF41" s="119"/>
      <c r="FG41" s="119"/>
      <c r="FH41" s="119"/>
      <c r="FI41" s="119"/>
      <c r="FJ41" s="119"/>
      <c r="FK41" s="119"/>
      <c r="FL41" s="119"/>
      <c r="FM41" s="119"/>
      <c r="FN41" s="119"/>
      <c r="FO41" s="119"/>
      <c r="FP41" s="119"/>
      <c r="FQ41" s="119"/>
      <c r="FR41" s="119"/>
      <c r="FS41" s="119"/>
      <c r="FT41" s="119"/>
      <c r="FU41" s="119"/>
      <c r="FV41" s="119"/>
      <c r="FW41" s="119"/>
      <c r="FX41" s="119"/>
      <c r="FY41" s="119"/>
      <c r="FZ41" s="119"/>
      <c r="GA41" s="119"/>
      <c r="GB41" s="119"/>
      <c r="GC41" s="119"/>
      <c r="GD41" s="119"/>
      <c r="GE41" s="119"/>
      <c r="GF41" s="119"/>
      <c r="GG41" s="119"/>
      <c r="GH41" s="119"/>
      <c r="GI41" s="119"/>
      <c r="GJ41" s="119"/>
      <c r="GK41" s="119"/>
      <c r="GL41" s="119"/>
      <c r="GM41" s="119"/>
      <c r="GN41" s="119"/>
      <c r="GO41" s="119"/>
      <c r="GP41" s="119"/>
      <c r="GQ41" s="119"/>
      <c r="GR41" s="119"/>
      <c r="GS41" s="119"/>
      <c r="GT41" s="119"/>
      <c r="GU41" s="119"/>
      <c r="GV41" s="119"/>
      <c r="GW41" s="119"/>
      <c r="GX41" s="119"/>
      <c r="GY41" s="119"/>
      <c r="GZ41" s="119"/>
      <c r="HA41" s="119"/>
      <c r="HB41" s="119"/>
      <c r="HC41" s="119"/>
      <c r="HD41" s="119"/>
      <c r="HE41" s="119"/>
      <c r="HF41" s="119"/>
      <c r="HG41" s="119"/>
      <c r="HH41" s="119"/>
      <c r="HI41" s="119"/>
      <c r="HJ41" s="119"/>
      <c r="HK41" s="119"/>
      <c r="HL41" s="119"/>
      <c r="HM41" s="119"/>
      <c r="HN41" s="119"/>
      <c r="HO41" s="119"/>
      <c r="HP41" s="119"/>
      <c r="HQ41" s="119"/>
      <c r="HR41" s="119"/>
      <c r="HS41" s="119"/>
      <c r="HT41" s="119"/>
      <c r="HU41" s="119"/>
      <c r="HV41" s="119"/>
      <c r="HW41" s="119"/>
      <c r="HX41" s="119"/>
      <c r="HY41" s="119"/>
      <c r="HZ41" s="119"/>
      <c r="IA41" s="119"/>
      <c r="IB41" s="119"/>
      <c r="IC41" s="119"/>
      <c r="ID41" s="119"/>
      <c r="IE41" s="119"/>
      <c r="IF41" s="119"/>
      <c r="IG41" s="119"/>
      <c r="IH41" s="119"/>
      <c r="II41" s="119"/>
      <c r="IJ41" s="119"/>
      <c r="IK41" s="119"/>
      <c r="IL41" s="119"/>
      <c r="IM41" s="119"/>
      <c r="IN41" s="119"/>
      <c r="IO41" s="119"/>
      <c r="IP41" s="119"/>
      <c r="IQ41" s="119"/>
      <c r="IR41" s="119"/>
      <c r="IS41" s="119"/>
      <c r="IT41" s="119"/>
      <c r="IU41" s="119"/>
    </row>
    <row r="42" spans="1:255" ht="17" customHeight="1" x14ac:dyDescent="0.2">
      <c r="A42" s="119"/>
      <c r="B42" s="127" t="s">
        <v>82</v>
      </c>
      <c r="C42" s="121">
        <v>2000</v>
      </c>
      <c r="D42" s="119">
        <v>1</v>
      </c>
      <c r="E42" s="121">
        <f>C42*D42</f>
        <v>2000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19"/>
      <c r="CP42" s="119"/>
      <c r="CQ42" s="119"/>
      <c r="CR42" s="119"/>
      <c r="CS42" s="119"/>
      <c r="CT42" s="119"/>
      <c r="CU42" s="119"/>
      <c r="CV42" s="119"/>
      <c r="CW42" s="119"/>
      <c r="CX42" s="119"/>
      <c r="CY42" s="119"/>
      <c r="CZ42" s="119"/>
      <c r="DA42" s="119"/>
      <c r="DB42" s="119"/>
      <c r="DC42" s="119"/>
      <c r="DD42" s="119"/>
      <c r="DE42" s="119"/>
      <c r="DF42" s="119"/>
      <c r="DG42" s="119"/>
      <c r="DH42" s="119"/>
      <c r="DI42" s="119"/>
      <c r="DJ42" s="119"/>
      <c r="DK42" s="119"/>
      <c r="DL42" s="119"/>
      <c r="DM42" s="119"/>
      <c r="DN42" s="119"/>
      <c r="DO42" s="119"/>
      <c r="DP42" s="119"/>
      <c r="DQ42" s="119"/>
      <c r="DR42" s="119"/>
      <c r="DS42" s="119"/>
      <c r="DT42" s="119"/>
      <c r="DU42" s="119"/>
      <c r="DV42" s="119"/>
      <c r="DW42" s="119"/>
      <c r="DX42" s="119"/>
      <c r="DY42" s="119"/>
      <c r="DZ42" s="119"/>
      <c r="EA42" s="119"/>
      <c r="EB42" s="119"/>
      <c r="EC42" s="119"/>
      <c r="ED42" s="119"/>
      <c r="EE42" s="119"/>
      <c r="EF42" s="119"/>
      <c r="EG42" s="119"/>
      <c r="EH42" s="119"/>
      <c r="EI42" s="119"/>
      <c r="EJ42" s="119"/>
      <c r="EK42" s="119"/>
      <c r="EL42" s="119"/>
      <c r="EM42" s="119"/>
      <c r="EN42" s="119"/>
      <c r="EO42" s="119"/>
      <c r="EP42" s="119"/>
      <c r="EQ42" s="119"/>
      <c r="ER42" s="119"/>
      <c r="ES42" s="119"/>
      <c r="ET42" s="119"/>
      <c r="EU42" s="119"/>
      <c r="EV42" s="119"/>
      <c r="EW42" s="119"/>
      <c r="EX42" s="119"/>
      <c r="EY42" s="119"/>
      <c r="EZ42" s="119"/>
      <c r="FA42" s="119"/>
      <c r="FB42" s="119"/>
      <c r="FC42" s="119"/>
      <c r="FD42" s="119"/>
      <c r="FE42" s="119"/>
      <c r="FF42" s="119"/>
      <c r="FG42" s="119"/>
      <c r="FH42" s="119"/>
      <c r="FI42" s="119"/>
      <c r="FJ42" s="119"/>
      <c r="FK42" s="119"/>
      <c r="FL42" s="119"/>
      <c r="FM42" s="119"/>
      <c r="FN42" s="119"/>
      <c r="FO42" s="119"/>
      <c r="FP42" s="119"/>
      <c r="FQ42" s="119"/>
      <c r="FR42" s="119"/>
      <c r="FS42" s="119"/>
      <c r="FT42" s="119"/>
      <c r="FU42" s="119"/>
      <c r="FV42" s="119"/>
      <c r="FW42" s="119"/>
      <c r="FX42" s="119"/>
      <c r="FY42" s="119"/>
      <c r="FZ42" s="119"/>
      <c r="GA42" s="119"/>
      <c r="GB42" s="119"/>
      <c r="GC42" s="119"/>
      <c r="GD42" s="119"/>
      <c r="GE42" s="119"/>
      <c r="GF42" s="119"/>
      <c r="GG42" s="119"/>
      <c r="GH42" s="119"/>
      <c r="GI42" s="119"/>
      <c r="GJ42" s="119"/>
      <c r="GK42" s="119"/>
      <c r="GL42" s="119"/>
      <c r="GM42" s="119"/>
      <c r="GN42" s="119"/>
      <c r="GO42" s="119"/>
      <c r="GP42" s="119"/>
      <c r="GQ42" s="119"/>
      <c r="GR42" s="119"/>
      <c r="GS42" s="119"/>
      <c r="GT42" s="119"/>
      <c r="GU42" s="119"/>
      <c r="GV42" s="119"/>
      <c r="GW42" s="119"/>
      <c r="GX42" s="119"/>
      <c r="GY42" s="119"/>
      <c r="GZ42" s="119"/>
      <c r="HA42" s="119"/>
      <c r="HB42" s="119"/>
      <c r="HC42" s="119"/>
      <c r="HD42" s="119"/>
      <c r="HE42" s="119"/>
      <c r="HF42" s="119"/>
      <c r="HG42" s="119"/>
      <c r="HH42" s="119"/>
      <c r="HI42" s="119"/>
      <c r="HJ42" s="119"/>
      <c r="HK42" s="119"/>
      <c r="HL42" s="119"/>
      <c r="HM42" s="119"/>
      <c r="HN42" s="119"/>
      <c r="HO42" s="119"/>
      <c r="HP42" s="119"/>
      <c r="HQ42" s="119"/>
      <c r="HR42" s="119"/>
      <c r="HS42" s="119"/>
      <c r="HT42" s="119"/>
      <c r="HU42" s="119"/>
      <c r="HV42" s="119"/>
      <c r="HW42" s="119"/>
      <c r="HX42" s="119"/>
      <c r="HY42" s="119"/>
      <c r="HZ42" s="119"/>
      <c r="IA42" s="119"/>
      <c r="IB42" s="119"/>
      <c r="IC42" s="119"/>
      <c r="ID42" s="119"/>
      <c r="IE42" s="119"/>
      <c r="IF42" s="119"/>
      <c r="IG42" s="119"/>
      <c r="IH42" s="119"/>
      <c r="II42" s="119"/>
      <c r="IJ42" s="119"/>
      <c r="IK42" s="119"/>
      <c r="IL42" s="119"/>
      <c r="IM42" s="119"/>
      <c r="IN42" s="119"/>
      <c r="IO42" s="119"/>
      <c r="IP42" s="119"/>
      <c r="IQ42" s="119"/>
      <c r="IR42" s="119"/>
      <c r="IS42" s="119"/>
      <c r="IT42" s="119"/>
      <c r="IU42" s="119"/>
    </row>
    <row r="43" spans="1:255" ht="17" customHeight="1" x14ac:dyDescent="0.2">
      <c r="A43" s="119"/>
      <c r="B43" s="127"/>
      <c r="C43" s="121"/>
      <c r="D43" s="128"/>
      <c r="E43" s="121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19"/>
      <c r="DE43" s="119"/>
      <c r="DF43" s="119"/>
      <c r="DG43" s="119"/>
      <c r="DH43" s="119"/>
      <c r="DI43" s="119"/>
      <c r="DJ43" s="119"/>
      <c r="DK43" s="119"/>
      <c r="DL43" s="119"/>
      <c r="DM43" s="119"/>
      <c r="DN43" s="119"/>
      <c r="DO43" s="119"/>
      <c r="DP43" s="119"/>
      <c r="DQ43" s="119"/>
      <c r="DR43" s="119"/>
      <c r="DS43" s="119"/>
      <c r="DT43" s="119"/>
      <c r="DU43" s="119"/>
      <c r="DV43" s="119"/>
      <c r="DW43" s="119"/>
      <c r="DX43" s="119"/>
      <c r="DY43" s="119"/>
      <c r="DZ43" s="119"/>
      <c r="EA43" s="119"/>
      <c r="EB43" s="119"/>
      <c r="EC43" s="119"/>
      <c r="ED43" s="119"/>
      <c r="EE43" s="119"/>
      <c r="EF43" s="119"/>
      <c r="EG43" s="119"/>
      <c r="EH43" s="119"/>
      <c r="EI43" s="119"/>
      <c r="EJ43" s="119"/>
      <c r="EK43" s="119"/>
      <c r="EL43" s="119"/>
      <c r="EM43" s="119"/>
      <c r="EN43" s="119"/>
      <c r="EO43" s="119"/>
      <c r="EP43" s="119"/>
      <c r="EQ43" s="119"/>
      <c r="ER43" s="119"/>
      <c r="ES43" s="119"/>
      <c r="ET43" s="119"/>
      <c r="EU43" s="119"/>
      <c r="EV43" s="119"/>
      <c r="EW43" s="119"/>
      <c r="EX43" s="119"/>
      <c r="EY43" s="119"/>
      <c r="EZ43" s="119"/>
      <c r="FA43" s="119"/>
      <c r="FB43" s="119"/>
      <c r="FC43" s="119"/>
      <c r="FD43" s="119"/>
      <c r="FE43" s="119"/>
      <c r="FF43" s="119"/>
      <c r="FG43" s="119"/>
      <c r="FH43" s="119"/>
      <c r="FI43" s="119"/>
      <c r="FJ43" s="119"/>
      <c r="FK43" s="119"/>
      <c r="FL43" s="119"/>
      <c r="FM43" s="119"/>
      <c r="FN43" s="119"/>
      <c r="FO43" s="119"/>
      <c r="FP43" s="119"/>
      <c r="FQ43" s="119"/>
      <c r="FR43" s="119"/>
      <c r="FS43" s="119"/>
      <c r="FT43" s="119"/>
      <c r="FU43" s="119"/>
      <c r="FV43" s="119"/>
      <c r="FW43" s="119"/>
      <c r="FX43" s="119"/>
      <c r="FY43" s="119"/>
      <c r="FZ43" s="119"/>
      <c r="GA43" s="119"/>
      <c r="GB43" s="119"/>
      <c r="GC43" s="119"/>
      <c r="GD43" s="119"/>
      <c r="GE43" s="119"/>
      <c r="GF43" s="119"/>
      <c r="GG43" s="119"/>
      <c r="GH43" s="119"/>
      <c r="GI43" s="119"/>
      <c r="GJ43" s="119"/>
      <c r="GK43" s="119"/>
      <c r="GL43" s="119"/>
      <c r="GM43" s="119"/>
      <c r="GN43" s="119"/>
      <c r="GO43" s="119"/>
      <c r="GP43" s="119"/>
      <c r="GQ43" s="119"/>
      <c r="GR43" s="119"/>
      <c r="GS43" s="119"/>
      <c r="GT43" s="119"/>
      <c r="GU43" s="119"/>
      <c r="GV43" s="119"/>
      <c r="GW43" s="119"/>
      <c r="GX43" s="119"/>
      <c r="GY43" s="119"/>
      <c r="GZ43" s="119"/>
      <c r="HA43" s="119"/>
      <c r="HB43" s="119"/>
      <c r="HC43" s="119"/>
      <c r="HD43" s="119"/>
      <c r="HE43" s="119"/>
      <c r="HF43" s="119"/>
      <c r="HG43" s="119"/>
      <c r="HH43" s="119"/>
      <c r="HI43" s="119"/>
      <c r="HJ43" s="119"/>
      <c r="HK43" s="119"/>
      <c r="HL43" s="119"/>
      <c r="HM43" s="119"/>
      <c r="HN43" s="119"/>
      <c r="HO43" s="119"/>
      <c r="HP43" s="119"/>
      <c r="HQ43" s="119"/>
      <c r="HR43" s="119"/>
      <c r="HS43" s="119"/>
      <c r="HT43" s="119"/>
      <c r="HU43" s="119"/>
      <c r="HV43" s="119"/>
      <c r="HW43" s="119"/>
      <c r="HX43" s="119"/>
      <c r="HY43" s="119"/>
      <c r="HZ43" s="119"/>
      <c r="IA43" s="119"/>
      <c r="IB43" s="119"/>
      <c r="IC43" s="119"/>
      <c r="ID43" s="119"/>
      <c r="IE43" s="119"/>
      <c r="IF43" s="119"/>
      <c r="IG43" s="119"/>
      <c r="IH43" s="119"/>
      <c r="II43" s="119"/>
      <c r="IJ43" s="119"/>
      <c r="IK43" s="119"/>
      <c r="IL43" s="119"/>
      <c r="IM43" s="119"/>
      <c r="IN43" s="119"/>
      <c r="IO43" s="119"/>
      <c r="IP43" s="119"/>
      <c r="IQ43" s="119"/>
      <c r="IR43" s="119"/>
      <c r="IS43" s="119"/>
      <c r="IT43" s="119"/>
      <c r="IU43" s="119"/>
    </row>
    <row r="44" spans="1:255" ht="17" customHeight="1" x14ac:dyDescent="0.2">
      <c r="A44" s="119"/>
      <c r="B44" s="127" t="s">
        <v>83</v>
      </c>
      <c r="C44" s="121">
        <v>500</v>
      </c>
      <c r="D44" s="119">
        <v>9</v>
      </c>
      <c r="E44" s="121">
        <f>C44*D44</f>
        <v>4500</v>
      </c>
      <c r="F44" s="12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19"/>
      <c r="CP44" s="119"/>
      <c r="CQ44" s="119"/>
      <c r="CR44" s="119"/>
      <c r="CS44" s="119"/>
      <c r="CT44" s="119"/>
      <c r="CU44" s="119"/>
      <c r="CV44" s="119"/>
      <c r="CW44" s="119"/>
      <c r="CX44" s="119"/>
      <c r="CY44" s="119"/>
      <c r="CZ44" s="119"/>
      <c r="DA44" s="119"/>
      <c r="DB44" s="119"/>
      <c r="DC44" s="119"/>
      <c r="DD44" s="119"/>
      <c r="DE44" s="119"/>
      <c r="DF44" s="119"/>
      <c r="DG44" s="119"/>
      <c r="DH44" s="119"/>
      <c r="DI44" s="119"/>
      <c r="DJ44" s="119"/>
      <c r="DK44" s="119"/>
      <c r="DL44" s="119"/>
      <c r="DM44" s="119"/>
      <c r="DN44" s="119"/>
      <c r="DO44" s="119"/>
      <c r="DP44" s="119"/>
      <c r="DQ44" s="119"/>
      <c r="DR44" s="119"/>
      <c r="DS44" s="119"/>
      <c r="DT44" s="119"/>
      <c r="DU44" s="119"/>
      <c r="DV44" s="119"/>
      <c r="DW44" s="119"/>
      <c r="DX44" s="119"/>
      <c r="DY44" s="119"/>
      <c r="DZ44" s="119"/>
      <c r="EA44" s="119"/>
      <c r="EB44" s="119"/>
      <c r="EC44" s="119"/>
      <c r="ED44" s="119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  <c r="ES44" s="119"/>
      <c r="ET44" s="119"/>
      <c r="EU44" s="119"/>
      <c r="EV44" s="119"/>
      <c r="EW44" s="119"/>
      <c r="EX44" s="119"/>
      <c r="EY44" s="119"/>
      <c r="EZ44" s="119"/>
      <c r="FA44" s="119"/>
      <c r="FB44" s="119"/>
      <c r="FC44" s="119"/>
      <c r="FD44" s="119"/>
      <c r="FE44" s="119"/>
      <c r="FF44" s="119"/>
      <c r="FG44" s="119"/>
      <c r="FH44" s="119"/>
      <c r="FI44" s="119"/>
      <c r="FJ44" s="119"/>
      <c r="FK44" s="119"/>
      <c r="FL44" s="119"/>
      <c r="FM44" s="119"/>
      <c r="FN44" s="119"/>
      <c r="FO44" s="119"/>
      <c r="FP44" s="119"/>
      <c r="FQ44" s="119"/>
      <c r="FR44" s="119"/>
      <c r="FS44" s="119"/>
      <c r="FT44" s="119"/>
      <c r="FU44" s="119"/>
      <c r="FV44" s="119"/>
      <c r="FW44" s="119"/>
      <c r="FX44" s="119"/>
      <c r="FY44" s="119"/>
      <c r="FZ44" s="119"/>
      <c r="GA44" s="119"/>
      <c r="GB44" s="119"/>
      <c r="GC44" s="119"/>
      <c r="GD44" s="119"/>
      <c r="GE44" s="119"/>
      <c r="GF44" s="119"/>
      <c r="GG44" s="119"/>
      <c r="GH44" s="119"/>
      <c r="GI44" s="119"/>
      <c r="GJ44" s="119"/>
      <c r="GK44" s="119"/>
      <c r="GL44" s="119"/>
      <c r="GM44" s="119"/>
      <c r="GN44" s="119"/>
      <c r="GO44" s="119"/>
      <c r="GP44" s="119"/>
      <c r="GQ44" s="119"/>
      <c r="GR44" s="119"/>
      <c r="GS44" s="119"/>
      <c r="GT44" s="119"/>
      <c r="GU44" s="119"/>
      <c r="GV44" s="119"/>
      <c r="GW44" s="119"/>
      <c r="GX44" s="119"/>
      <c r="GY44" s="119"/>
      <c r="GZ44" s="119"/>
      <c r="HA44" s="119"/>
      <c r="HB44" s="119"/>
      <c r="HC44" s="119"/>
      <c r="HD44" s="119"/>
      <c r="HE44" s="119"/>
      <c r="HF44" s="119"/>
      <c r="HG44" s="119"/>
      <c r="HH44" s="119"/>
      <c r="HI44" s="119"/>
      <c r="HJ44" s="119"/>
      <c r="HK44" s="119"/>
      <c r="HL44" s="119"/>
      <c r="HM44" s="119"/>
      <c r="HN44" s="119"/>
      <c r="HO44" s="119"/>
      <c r="HP44" s="119"/>
      <c r="HQ44" s="119"/>
      <c r="HR44" s="119"/>
      <c r="HS44" s="119"/>
      <c r="HT44" s="119"/>
      <c r="HU44" s="119"/>
      <c r="HV44" s="119"/>
      <c r="HW44" s="119"/>
      <c r="HX44" s="119"/>
      <c r="HY44" s="119"/>
      <c r="HZ44" s="119"/>
      <c r="IA44" s="119"/>
      <c r="IB44" s="119"/>
      <c r="IC44" s="119"/>
      <c r="ID44" s="119"/>
      <c r="IE44" s="119"/>
      <c r="IF44" s="119"/>
      <c r="IG44" s="119"/>
      <c r="IH44" s="119"/>
      <c r="II44" s="119"/>
      <c r="IJ44" s="119"/>
      <c r="IK44" s="119"/>
      <c r="IL44" s="119"/>
      <c r="IM44" s="119"/>
      <c r="IN44" s="119"/>
      <c r="IO44" s="119"/>
      <c r="IP44" s="119"/>
      <c r="IQ44" s="119"/>
      <c r="IR44" s="119"/>
      <c r="IS44" s="119"/>
      <c r="IT44" s="119"/>
      <c r="IU44" s="119"/>
    </row>
    <row r="45" spans="1:255" ht="17" customHeight="1" x14ac:dyDescent="0.2">
      <c r="A45" s="119"/>
      <c r="B45" s="119"/>
      <c r="C45" s="121"/>
      <c r="D45" s="119"/>
      <c r="E45" s="121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19"/>
      <c r="BX45" s="119"/>
      <c r="BY45" s="119"/>
      <c r="BZ45" s="119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L45" s="119"/>
      <c r="CM45" s="119"/>
      <c r="CN45" s="119"/>
      <c r="CO45" s="119"/>
      <c r="CP45" s="119"/>
      <c r="CQ45" s="119"/>
      <c r="CR45" s="119"/>
      <c r="CS45" s="119"/>
      <c r="CT45" s="119"/>
      <c r="CU45" s="119"/>
      <c r="CV45" s="119"/>
      <c r="CW45" s="119"/>
      <c r="CX45" s="119"/>
      <c r="CY45" s="119"/>
      <c r="CZ45" s="119"/>
      <c r="DA45" s="119"/>
      <c r="DB45" s="119"/>
      <c r="DC45" s="119"/>
      <c r="DD45" s="119"/>
      <c r="DE45" s="119"/>
      <c r="DF45" s="119"/>
      <c r="DG45" s="119"/>
      <c r="DH45" s="119"/>
      <c r="DI45" s="119"/>
      <c r="DJ45" s="119"/>
      <c r="DK45" s="119"/>
      <c r="DL45" s="119"/>
      <c r="DM45" s="119"/>
      <c r="DN45" s="119"/>
      <c r="DO45" s="119"/>
      <c r="DP45" s="119"/>
      <c r="DQ45" s="119"/>
      <c r="DR45" s="119"/>
      <c r="DS45" s="119"/>
      <c r="DT45" s="119"/>
      <c r="DU45" s="119"/>
      <c r="DV45" s="119"/>
      <c r="DW45" s="119"/>
      <c r="DX45" s="119"/>
      <c r="DY45" s="119"/>
      <c r="DZ45" s="119"/>
      <c r="EA45" s="119"/>
      <c r="EB45" s="119"/>
      <c r="EC45" s="119"/>
      <c r="ED45" s="119"/>
      <c r="EE45" s="119"/>
      <c r="EF45" s="119"/>
      <c r="EG45" s="119"/>
      <c r="EH45" s="119"/>
      <c r="EI45" s="119"/>
      <c r="EJ45" s="119"/>
      <c r="EK45" s="119"/>
      <c r="EL45" s="119"/>
      <c r="EM45" s="119"/>
      <c r="EN45" s="119"/>
      <c r="EO45" s="119"/>
      <c r="EP45" s="119"/>
      <c r="EQ45" s="119"/>
      <c r="ER45" s="119"/>
      <c r="ES45" s="119"/>
      <c r="ET45" s="119"/>
      <c r="EU45" s="119"/>
      <c r="EV45" s="119"/>
      <c r="EW45" s="119"/>
      <c r="EX45" s="119"/>
      <c r="EY45" s="119"/>
      <c r="EZ45" s="119"/>
      <c r="FA45" s="119"/>
      <c r="FB45" s="119"/>
      <c r="FC45" s="119"/>
      <c r="FD45" s="119"/>
      <c r="FE45" s="119"/>
      <c r="FF45" s="119"/>
      <c r="FG45" s="119"/>
      <c r="FH45" s="119"/>
      <c r="FI45" s="119"/>
      <c r="FJ45" s="119"/>
      <c r="FK45" s="119"/>
      <c r="FL45" s="119"/>
      <c r="FM45" s="119"/>
      <c r="FN45" s="119"/>
      <c r="FO45" s="119"/>
      <c r="FP45" s="119"/>
      <c r="FQ45" s="119"/>
      <c r="FR45" s="119"/>
      <c r="FS45" s="119"/>
      <c r="FT45" s="119"/>
      <c r="FU45" s="119"/>
      <c r="FV45" s="119"/>
      <c r="FW45" s="119"/>
      <c r="FX45" s="119"/>
      <c r="FY45" s="119"/>
      <c r="FZ45" s="119"/>
      <c r="GA45" s="119"/>
      <c r="GB45" s="119"/>
      <c r="GC45" s="119"/>
      <c r="GD45" s="119"/>
      <c r="GE45" s="119"/>
      <c r="GF45" s="119"/>
      <c r="GG45" s="119"/>
      <c r="GH45" s="119"/>
      <c r="GI45" s="119"/>
      <c r="GJ45" s="119"/>
      <c r="GK45" s="119"/>
      <c r="GL45" s="119"/>
      <c r="GM45" s="119"/>
      <c r="GN45" s="119"/>
      <c r="GO45" s="119"/>
      <c r="GP45" s="119"/>
      <c r="GQ45" s="119"/>
      <c r="GR45" s="119"/>
      <c r="GS45" s="119"/>
      <c r="GT45" s="119"/>
      <c r="GU45" s="119"/>
      <c r="GV45" s="119"/>
      <c r="GW45" s="119"/>
      <c r="GX45" s="119"/>
      <c r="GY45" s="119"/>
      <c r="GZ45" s="119"/>
      <c r="HA45" s="119"/>
      <c r="HB45" s="119"/>
      <c r="HC45" s="119"/>
      <c r="HD45" s="119"/>
      <c r="HE45" s="119"/>
      <c r="HF45" s="119"/>
      <c r="HG45" s="119"/>
      <c r="HH45" s="119"/>
      <c r="HI45" s="119"/>
      <c r="HJ45" s="119"/>
      <c r="HK45" s="119"/>
      <c r="HL45" s="119"/>
      <c r="HM45" s="119"/>
      <c r="HN45" s="119"/>
      <c r="HO45" s="119"/>
      <c r="HP45" s="119"/>
      <c r="HQ45" s="119"/>
      <c r="HR45" s="119"/>
      <c r="HS45" s="119"/>
      <c r="HT45" s="119"/>
      <c r="HU45" s="119"/>
      <c r="HV45" s="119"/>
      <c r="HW45" s="119"/>
      <c r="HX45" s="119"/>
      <c r="HY45" s="119"/>
      <c r="HZ45" s="119"/>
      <c r="IA45" s="119"/>
      <c r="IB45" s="119"/>
      <c r="IC45" s="119"/>
      <c r="ID45" s="119"/>
      <c r="IE45" s="119"/>
      <c r="IF45" s="119"/>
      <c r="IG45" s="119"/>
      <c r="IH45" s="119"/>
      <c r="II45" s="119"/>
      <c r="IJ45" s="119"/>
      <c r="IK45" s="119"/>
      <c r="IL45" s="119"/>
      <c r="IM45" s="119"/>
      <c r="IN45" s="119"/>
      <c r="IO45" s="119"/>
      <c r="IP45" s="119"/>
      <c r="IQ45" s="119"/>
      <c r="IR45" s="119"/>
      <c r="IS45" s="119"/>
      <c r="IT45" s="119"/>
      <c r="IU45" s="119"/>
    </row>
    <row r="46" spans="1:255" ht="17" customHeight="1" x14ac:dyDescent="0.2">
      <c r="A46" s="119"/>
      <c r="B46" s="127" t="s">
        <v>70</v>
      </c>
      <c r="C46" s="121">
        <v>4500</v>
      </c>
      <c r="D46" s="119">
        <v>1</v>
      </c>
      <c r="E46" s="121">
        <f t="shared" ref="E46:E53" si="2">C46*D46</f>
        <v>4500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  <c r="CU46" s="119"/>
      <c r="CV46" s="119"/>
      <c r="CW46" s="119"/>
      <c r="CX46" s="119"/>
      <c r="CY46" s="119"/>
      <c r="CZ46" s="119"/>
      <c r="DA46" s="119"/>
      <c r="DB46" s="119"/>
      <c r="DC46" s="119"/>
      <c r="DD46" s="119"/>
      <c r="DE46" s="119"/>
      <c r="DF46" s="119"/>
      <c r="DG46" s="119"/>
      <c r="DH46" s="119"/>
      <c r="DI46" s="119"/>
      <c r="DJ46" s="119"/>
      <c r="DK46" s="119"/>
      <c r="DL46" s="119"/>
      <c r="DM46" s="119"/>
      <c r="DN46" s="119"/>
      <c r="DO46" s="119"/>
      <c r="DP46" s="119"/>
      <c r="DQ46" s="119"/>
      <c r="DR46" s="119"/>
      <c r="DS46" s="119"/>
      <c r="DT46" s="119"/>
      <c r="DU46" s="119"/>
      <c r="DV46" s="119"/>
      <c r="DW46" s="119"/>
      <c r="DX46" s="119"/>
      <c r="DY46" s="119"/>
      <c r="DZ46" s="119"/>
      <c r="EA46" s="119"/>
      <c r="EB46" s="119"/>
      <c r="EC46" s="119"/>
      <c r="ED46" s="119"/>
      <c r="EE46" s="119"/>
      <c r="EF46" s="119"/>
      <c r="EG46" s="119"/>
      <c r="EH46" s="119"/>
      <c r="EI46" s="119"/>
      <c r="EJ46" s="119"/>
      <c r="EK46" s="119"/>
      <c r="EL46" s="119"/>
      <c r="EM46" s="119"/>
      <c r="EN46" s="119"/>
      <c r="EO46" s="119"/>
      <c r="EP46" s="119"/>
      <c r="EQ46" s="119"/>
      <c r="ER46" s="119"/>
      <c r="ES46" s="119"/>
      <c r="ET46" s="119"/>
      <c r="EU46" s="119"/>
      <c r="EV46" s="119"/>
      <c r="EW46" s="119"/>
      <c r="EX46" s="119"/>
      <c r="EY46" s="119"/>
      <c r="EZ46" s="119"/>
      <c r="FA46" s="119"/>
      <c r="FB46" s="119"/>
      <c r="FC46" s="119"/>
      <c r="FD46" s="119"/>
      <c r="FE46" s="119"/>
      <c r="FF46" s="119"/>
      <c r="FG46" s="119"/>
      <c r="FH46" s="119"/>
      <c r="FI46" s="119"/>
      <c r="FJ46" s="119"/>
      <c r="FK46" s="119"/>
      <c r="FL46" s="119"/>
      <c r="FM46" s="119"/>
      <c r="FN46" s="119"/>
      <c r="FO46" s="119"/>
      <c r="FP46" s="119"/>
      <c r="FQ46" s="119"/>
      <c r="FR46" s="119"/>
      <c r="FS46" s="119"/>
      <c r="FT46" s="119"/>
      <c r="FU46" s="119"/>
      <c r="FV46" s="119"/>
      <c r="FW46" s="119"/>
      <c r="FX46" s="119"/>
      <c r="FY46" s="119"/>
      <c r="FZ46" s="119"/>
      <c r="GA46" s="119"/>
      <c r="GB46" s="119"/>
      <c r="GC46" s="119"/>
      <c r="GD46" s="119"/>
      <c r="GE46" s="119"/>
      <c r="GF46" s="119"/>
      <c r="GG46" s="119"/>
      <c r="GH46" s="119"/>
      <c r="GI46" s="119"/>
      <c r="GJ46" s="119"/>
      <c r="GK46" s="119"/>
      <c r="GL46" s="119"/>
      <c r="GM46" s="119"/>
      <c r="GN46" s="119"/>
      <c r="GO46" s="119"/>
      <c r="GP46" s="119"/>
      <c r="GQ46" s="119"/>
      <c r="GR46" s="119"/>
      <c r="GS46" s="119"/>
      <c r="GT46" s="119"/>
      <c r="GU46" s="119"/>
      <c r="GV46" s="119"/>
      <c r="GW46" s="119"/>
      <c r="GX46" s="119"/>
      <c r="GY46" s="119"/>
      <c r="GZ46" s="119"/>
      <c r="HA46" s="119"/>
      <c r="HB46" s="119"/>
      <c r="HC46" s="119"/>
      <c r="HD46" s="119"/>
      <c r="HE46" s="119"/>
      <c r="HF46" s="119"/>
      <c r="HG46" s="119"/>
      <c r="HH46" s="119"/>
      <c r="HI46" s="119"/>
      <c r="HJ46" s="119"/>
      <c r="HK46" s="119"/>
      <c r="HL46" s="119"/>
      <c r="HM46" s="119"/>
      <c r="HN46" s="119"/>
      <c r="HO46" s="119"/>
      <c r="HP46" s="119"/>
      <c r="HQ46" s="119"/>
      <c r="HR46" s="119"/>
      <c r="HS46" s="119"/>
      <c r="HT46" s="119"/>
      <c r="HU46" s="119"/>
      <c r="HV46" s="119"/>
      <c r="HW46" s="119"/>
      <c r="HX46" s="119"/>
      <c r="HY46" s="119"/>
      <c r="HZ46" s="119"/>
      <c r="IA46" s="119"/>
      <c r="IB46" s="119"/>
      <c r="IC46" s="119"/>
      <c r="ID46" s="119"/>
      <c r="IE46" s="119"/>
      <c r="IF46" s="119"/>
      <c r="IG46" s="119"/>
      <c r="IH46" s="119"/>
      <c r="II46" s="119"/>
      <c r="IJ46" s="119"/>
      <c r="IK46" s="119"/>
      <c r="IL46" s="119"/>
      <c r="IM46" s="119"/>
      <c r="IN46" s="119"/>
      <c r="IO46" s="119"/>
      <c r="IP46" s="119"/>
      <c r="IQ46" s="119"/>
      <c r="IR46" s="119"/>
      <c r="IS46" s="119"/>
      <c r="IT46" s="119"/>
      <c r="IU46" s="119"/>
    </row>
    <row r="47" spans="1:255" ht="17" customHeight="1" x14ac:dyDescent="0.2">
      <c r="A47" s="119"/>
      <c r="B47" s="127" t="s">
        <v>113</v>
      </c>
      <c r="C47" s="121">
        <v>300</v>
      </c>
      <c r="D47" s="119">
        <v>1</v>
      </c>
      <c r="E47" s="121">
        <f>C47*D47</f>
        <v>300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  <c r="CU47" s="119"/>
      <c r="CV47" s="119"/>
      <c r="CW47" s="119"/>
      <c r="CX47" s="119"/>
      <c r="CY47" s="119"/>
      <c r="CZ47" s="119"/>
      <c r="DA47" s="119"/>
      <c r="DB47" s="119"/>
      <c r="DC47" s="119"/>
      <c r="DD47" s="119"/>
      <c r="DE47" s="119"/>
      <c r="DF47" s="119"/>
      <c r="DG47" s="119"/>
      <c r="DH47" s="119"/>
      <c r="DI47" s="119"/>
      <c r="DJ47" s="119"/>
      <c r="DK47" s="119"/>
      <c r="DL47" s="119"/>
      <c r="DM47" s="119"/>
      <c r="DN47" s="119"/>
      <c r="DO47" s="119"/>
      <c r="DP47" s="119"/>
      <c r="DQ47" s="119"/>
      <c r="DR47" s="119"/>
      <c r="DS47" s="119"/>
      <c r="DT47" s="119"/>
      <c r="DU47" s="119"/>
      <c r="DV47" s="119"/>
      <c r="DW47" s="119"/>
      <c r="DX47" s="119"/>
      <c r="DY47" s="119"/>
      <c r="DZ47" s="119"/>
      <c r="EA47" s="119"/>
      <c r="EB47" s="119"/>
      <c r="EC47" s="119"/>
      <c r="ED47" s="119"/>
      <c r="EE47" s="119"/>
      <c r="EF47" s="119"/>
      <c r="EG47" s="119"/>
      <c r="EH47" s="119"/>
      <c r="EI47" s="119"/>
      <c r="EJ47" s="119"/>
      <c r="EK47" s="119"/>
      <c r="EL47" s="119"/>
      <c r="EM47" s="119"/>
      <c r="EN47" s="119"/>
      <c r="EO47" s="119"/>
      <c r="EP47" s="119"/>
      <c r="EQ47" s="119"/>
      <c r="ER47" s="119"/>
      <c r="ES47" s="119"/>
      <c r="ET47" s="119"/>
      <c r="EU47" s="119"/>
      <c r="EV47" s="119"/>
      <c r="EW47" s="119"/>
      <c r="EX47" s="119"/>
      <c r="EY47" s="119"/>
      <c r="EZ47" s="119"/>
      <c r="FA47" s="119"/>
      <c r="FB47" s="119"/>
      <c r="FC47" s="119"/>
      <c r="FD47" s="119"/>
      <c r="FE47" s="119"/>
      <c r="FF47" s="119"/>
      <c r="FG47" s="119"/>
      <c r="FH47" s="119"/>
      <c r="FI47" s="119"/>
      <c r="FJ47" s="119"/>
      <c r="FK47" s="119"/>
      <c r="FL47" s="119"/>
      <c r="FM47" s="119"/>
      <c r="FN47" s="119"/>
      <c r="FO47" s="119"/>
      <c r="FP47" s="119"/>
      <c r="FQ47" s="119"/>
      <c r="FR47" s="119"/>
      <c r="FS47" s="119"/>
      <c r="FT47" s="119"/>
      <c r="FU47" s="119"/>
      <c r="FV47" s="119"/>
      <c r="FW47" s="119"/>
      <c r="FX47" s="119"/>
      <c r="FY47" s="119"/>
      <c r="FZ47" s="119"/>
      <c r="GA47" s="119"/>
      <c r="GB47" s="119"/>
      <c r="GC47" s="119"/>
      <c r="GD47" s="119"/>
      <c r="GE47" s="119"/>
      <c r="GF47" s="119"/>
      <c r="GG47" s="119"/>
      <c r="GH47" s="119"/>
      <c r="GI47" s="119"/>
      <c r="GJ47" s="119"/>
      <c r="GK47" s="119"/>
      <c r="GL47" s="119"/>
      <c r="GM47" s="119"/>
      <c r="GN47" s="119"/>
      <c r="GO47" s="119"/>
      <c r="GP47" s="119"/>
      <c r="GQ47" s="119"/>
      <c r="GR47" s="119"/>
      <c r="GS47" s="119"/>
      <c r="GT47" s="119"/>
      <c r="GU47" s="119"/>
      <c r="GV47" s="119"/>
      <c r="GW47" s="119"/>
      <c r="GX47" s="119"/>
      <c r="GY47" s="119"/>
      <c r="GZ47" s="119"/>
      <c r="HA47" s="119"/>
      <c r="HB47" s="119"/>
      <c r="HC47" s="119"/>
      <c r="HD47" s="119"/>
      <c r="HE47" s="119"/>
      <c r="HF47" s="119"/>
      <c r="HG47" s="119"/>
      <c r="HH47" s="119"/>
      <c r="HI47" s="119"/>
      <c r="HJ47" s="119"/>
      <c r="HK47" s="119"/>
      <c r="HL47" s="119"/>
      <c r="HM47" s="119"/>
      <c r="HN47" s="119"/>
      <c r="HO47" s="119"/>
      <c r="HP47" s="119"/>
      <c r="HQ47" s="119"/>
      <c r="HR47" s="119"/>
      <c r="HS47" s="119"/>
      <c r="HT47" s="119"/>
      <c r="HU47" s="119"/>
      <c r="HV47" s="119"/>
      <c r="HW47" s="119"/>
      <c r="HX47" s="119"/>
      <c r="HY47" s="119"/>
      <c r="HZ47" s="119"/>
      <c r="IA47" s="119"/>
      <c r="IB47" s="119"/>
      <c r="IC47" s="119"/>
      <c r="ID47" s="119"/>
      <c r="IE47" s="119"/>
      <c r="IF47" s="119"/>
      <c r="IG47" s="119"/>
      <c r="IH47" s="119"/>
      <c r="II47" s="119"/>
      <c r="IJ47" s="119"/>
      <c r="IK47" s="119"/>
      <c r="IL47" s="119"/>
      <c r="IM47" s="119"/>
      <c r="IN47" s="119"/>
      <c r="IO47" s="119"/>
      <c r="IP47" s="119"/>
      <c r="IQ47" s="119"/>
      <c r="IR47" s="119"/>
      <c r="IS47" s="119"/>
      <c r="IT47" s="119"/>
      <c r="IU47" s="119"/>
    </row>
    <row r="48" spans="1:255" ht="17" customHeight="1" x14ac:dyDescent="0.2">
      <c r="A48" s="119"/>
      <c r="B48" s="127" t="s">
        <v>60</v>
      </c>
      <c r="C48" s="121">
        <f>80*2</f>
        <v>160</v>
      </c>
      <c r="D48" s="119">
        <v>6</v>
      </c>
      <c r="E48" s="121">
        <f t="shared" si="2"/>
        <v>960</v>
      </c>
      <c r="F48" s="119"/>
      <c r="G48" s="119"/>
      <c r="H48" s="12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19"/>
      <c r="DA48" s="119"/>
      <c r="DB48" s="119"/>
      <c r="DC48" s="119"/>
      <c r="DD48" s="119"/>
      <c r="DE48" s="119"/>
      <c r="DF48" s="119"/>
      <c r="DG48" s="119"/>
      <c r="DH48" s="119"/>
      <c r="DI48" s="119"/>
      <c r="DJ48" s="119"/>
      <c r="DK48" s="119"/>
      <c r="DL48" s="119"/>
      <c r="DM48" s="119"/>
      <c r="DN48" s="119"/>
      <c r="DO48" s="119"/>
      <c r="DP48" s="119"/>
      <c r="DQ48" s="119"/>
      <c r="DR48" s="119"/>
      <c r="DS48" s="119"/>
      <c r="DT48" s="119"/>
      <c r="DU48" s="119"/>
      <c r="DV48" s="119"/>
      <c r="DW48" s="119"/>
      <c r="DX48" s="119"/>
      <c r="DY48" s="119"/>
      <c r="DZ48" s="119"/>
      <c r="EA48" s="119"/>
      <c r="EB48" s="119"/>
      <c r="EC48" s="119"/>
      <c r="ED48" s="119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  <c r="ES48" s="119"/>
      <c r="ET48" s="119"/>
      <c r="EU48" s="119"/>
      <c r="EV48" s="119"/>
      <c r="EW48" s="119"/>
      <c r="EX48" s="119"/>
      <c r="EY48" s="119"/>
      <c r="EZ48" s="119"/>
      <c r="FA48" s="119"/>
      <c r="FB48" s="119"/>
      <c r="FC48" s="119"/>
      <c r="FD48" s="119"/>
      <c r="FE48" s="119"/>
      <c r="FF48" s="119"/>
      <c r="FG48" s="119"/>
      <c r="FH48" s="119"/>
      <c r="FI48" s="119"/>
      <c r="FJ48" s="119"/>
      <c r="FK48" s="119"/>
      <c r="FL48" s="119"/>
      <c r="FM48" s="119"/>
      <c r="FN48" s="119"/>
      <c r="FO48" s="119"/>
      <c r="FP48" s="119"/>
      <c r="FQ48" s="119"/>
      <c r="FR48" s="119"/>
      <c r="FS48" s="119"/>
      <c r="FT48" s="119"/>
      <c r="FU48" s="119"/>
      <c r="FV48" s="119"/>
      <c r="FW48" s="119"/>
      <c r="FX48" s="119"/>
      <c r="FY48" s="119"/>
      <c r="FZ48" s="119"/>
      <c r="GA48" s="119"/>
      <c r="GB48" s="119"/>
      <c r="GC48" s="119"/>
      <c r="GD48" s="119"/>
      <c r="GE48" s="119"/>
      <c r="GF48" s="119"/>
      <c r="GG48" s="119"/>
      <c r="GH48" s="119"/>
      <c r="GI48" s="119"/>
      <c r="GJ48" s="119"/>
      <c r="GK48" s="119"/>
      <c r="GL48" s="119"/>
      <c r="GM48" s="119"/>
      <c r="GN48" s="119"/>
      <c r="GO48" s="119"/>
      <c r="GP48" s="119"/>
      <c r="GQ48" s="119"/>
      <c r="GR48" s="119"/>
      <c r="GS48" s="119"/>
      <c r="GT48" s="119"/>
      <c r="GU48" s="119"/>
      <c r="GV48" s="119"/>
      <c r="GW48" s="119"/>
      <c r="GX48" s="119"/>
      <c r="GY48" s="119"/>
      <c r="GZ48" s="119"/>
      <c r="HA48" s="119"/>
      <c r="HB48" s="119"/>
      <c r="HC48" s="119"/>
      <c r="HD48" s="119"/>
      <c r="HE48" s="119"/>
      <c r="HF48" s="119"/>
      <c r="HG48" s="119"/>
      <c r="HH48" s="119"/>
      <c r="HI48" s="119"/>
      <c r="HJ48" s="119"/>
      <c r="HK48" s="119"/>
      <c r="HL48" s="119"/>
      <c r="HM48" s="119"/>
      <c r="HN48" s="119"/>
      <c r="HO48" s="119"/>
      <c r="HP48" s="119"/>
      <c r="HQ48" s="119"/>
      <c r="HR48" s="119"/>
      <c r="HS48" s="119"/>
      <c r="HT48" s="119"/>
      <c r="HU48" s="119"/>
      <c r="HV48" s="119"/>
      <c r="HW48" s="119"/>
      <c r="HX48" s="119"/>
      <c r="HY48" s="119"/>
      <c r="HZ48" s="119"/>
      <c r="IA48" s="119"/>
      <c r="IB48" s="119"/>
      <c r="IC48" s="119"/>
      <c r="ID48" s="119"/>
      <c r="IE48" s="119"/>
      <c r="IF48" s="119"/>
      <c r="IG48" s="119"/>
      <c r="IH48" s="119"/>
      <c r="II48" s="119"/>
      <c r="IJ48" s="119"/>
      <c r="IK48" s="119"/>
      <c r="IL48" s="119"/>
      <c r="IM48" s="119"/>
      <c r="IN48" s="119"/>
      <c r="IO48" s="119"/>
      <c r="IP48" s="119"/>
      <c r="IQ48" s="119"/>
      <c r="IR48" s="119"/>
      <c r="IS48" s="119"/>
      <c r="IT48" s="119"/>
      <c r="IU48" s="119"/>
    </row>
    <row r="49" spans="1:255" ht="17" customHeight="1" x14ac:dyDescent="0.2">
      <c r="A49" s="119"/>
      <c r="B49" s="127" t="s">
        <v>61</v>
      </c>
      <c r="C49" s="121">
        <v>80</v>
      </c>
      <c r="D49" s="119">
        <v>4</v>
      </c>
      <c r="E49" s="121">
        <f t="shared" si="2"/>
        <v>320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9"/>
      <c r="DN49" s="119"/>
      <c r="DO49" s="119"/>
      <c r="DP49" s="119"/>
      <c r="DQ49" s="119"/>
      <c r="DR49" s="119"/>
      <c r="DS49" s="119"/>
      <c r="DT49" s="119"/>
      <c r="DU49" s="119"/>
      <c r="DV49" s="119"/>
      <c r="DW49" s="119"/>
      <c r="DX49" s="119"/>
      <c r="DY49" s="119"/>
      <c r="DZ49" s="119"/>
      <c r="EA49" s="119"/>
      <c r="EB49" s="119"/>
      <c r="EC49" s="119"/>
      <c r="ED49" s="119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  <c r="ES49" s="119"/>
      <c r="ET49" s="119"/>
      <c r="EU49" s="119"/>
      <c r="EV49" s="119"/>
      <c r="EW49" s="119"/>
      <c r="EX49" s="119"/>
      <c r="EY49" s="119"/>
      <c r="EZ49" s="119"/>
      <c r="FA49" s="119"/>
      <c r="FB49" s="119"/>
      <c r="FC49" s="119"/>
      <c r="FD49" s="119"/>
      <c r="FE49" s="119"/>
      <c r="FF49" s="119"/>
      <c r="FG49" s="119"/>
      <c r="FH49" s="119"/>
      <c r="FI49" s="119"/>
      <c r="FJ49" s="119"/>
      <c r="FK49" s="119"/>
      <c r="FL49" s="119"/>
      <c r="FM49" s="119"/>
      <c r="FN49" s="119"/>
      <c r="FO49" s="119"/>
      <c r="FP49" s="119"/>
      <c r="FQ49" s="119"/>
      <c r="FR49" s="119"/>
      <c r="FS49" s="119"/>
      <c r="FT49" s="119"/>
      <c r="FU49" s="119"/>
      <c r="FV49" s="119"/>
      <c r="FW49" s="119"/>
      <c r="FX49" s="119"/>
      <c r="FY49" s="119"/>
      <c r="FZ49" s="119"/>
      <c r="GA49" s="119"/>
      <c r="GB49" s="119"/>
      <c r="GC49" s="119"/>
      <c r="GD49" s="119"/>
      <c r="GE49" s="119"/>
      <c r="GF49" s="119"/>
      <c r="GG49" s="119"/>
      <c r="GH49" s="119"/>
      <c r="GI49" s="119"/>
      <c r="GJ49" s="119"/>
      <c r="GK49" s="119"/>
      <c r="GL49" s="119"/>
      <c r="GM49" s="119"/>
      <c r="GN49" s="119"/>
      <c r="GO49" s="119"/>
      <c r="GP49" s="119"/>
      <c r="GQ49" s="119"/>
      <c r="GR49" s="119"/>
      <c r="GS49" s="119"/>
      <c r="GT49" s="119"/>
      <c r="GU49" s="119"/>
      <c r="GV49" s="119"/>
      <c r="GW49" s="119"/>
      <c r="GX49" s="119"/>
      <c r="GY49" s="119"/>
      <c r="GZ49" s="119"/>
      <c r="HA49" s="119"/>
      <c r="HB49" s="119"/>
      <c r="HC49" s="119"/>
      <c r="HD49" s="119"/>
      <c r="HE49" s="119"/>
      <c r="HF49" s="119"/>
      <c r="HG49" s="119"/>
      <c r="HH49" s="119"/>
      <c r="HI49" s="119"/>
      <c r="HJ49" s="119"/>
      <c r="HK49" s="119"/>
      <c r="HL49" s="119"/>
      <c r="HM49" s="119"/>
      <c r="HN49" s="119"/>
      <c r="HO49" s="119"/>
      <c r="HP49" s="119"/>
      <c r="HQ49" s="119"/>
      <c r="HR49" s="119"/>
      <c r="HS49" s="119"/>
      <c r="HT49" s="119"/>
      <c r="HU49" s="119"/>
      <c r="HV49" s="119"/>
      <c r="HW49" s="119"/>
      <c r="HX49" s="119"/>
      <c r="HY49" s="119"/>
      <c r="HZ49" s="119"/>
      <c r="IA49" s="119"/>
      <c r="IB49" s="119"/>
      <c r="IC49" s="119"/>
      <c r="ID49" s="119"/>
      <c r="IE49" s="119"/>
      <c r="IF49" s="119"/>
      <c r="IG49" s="119"/>
      <c r="IH49" s="119"/>
      <c r="II49" s="119"/>
      <c r="IJ49" s="119"/>
      <c r="IK49" s="119"/>
      <c r="IL49" s="119"/>
      <c r="IM49" s="119"/>
      <c r="IN49" s="119"/>
      <c r="IO49" s="119"/>
      <c r="IP49" s="119"/>
      <c r="IQ49" s="119"/>
      <c r="IR49" s="119"/>
      <c r="IS49" s="119"/>
      <c r="IT49" s="119"/>
      <c r="IU49" s="119"/>
    </row>
    <row r="50" spans="1:255" ht="17" customHeight="1" x14ac:dyDescent="0.2">
      <c r="A50" s="119"/>
      <c r="B50" s="127" t="s">
        <v>71</v>
      </c>
      <c r="C50" s="121">
        <v>1000</v>
      </c>
      <c r="D50" s="119">
        <v>1</v>
      </c>
      <c r="E50" s="121">
        <f t="shared" si="2"/>
        <v>1000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  <c r="CV50" s="119"/>
      <c r="CW50" s="119"/>
      <c r="CX50" s="119"/>
      <c r="CY50" s="119"/>
      <c r="CZ50" s="119"/>
      <c r="DA50" s="119"/>
      <c r="DB50" s="119"/>
      <c r="DC50" s="119"/>
      <c r="DD50" s="119"/>
      <c r="DE50" s="119"/>
      <c r="DF50" s="119"/>
      <c r="DG50" s="119"/>
      <c r="DH50" s="119"/>
      <c r="DI50" s="119"/>
      <c r="DJ50" s="119"/>
      <c r="DK50" s="119"/>
      <c r="DL50" s="119"/>
      <c r="DM50" s="119"/>
      <c r="DN50" s="119"/>
      <c r="DO50" s="119"/>
      <c r="DP50" s="119"/>
      <c r="DQ50" s="119"/>
      <c r="DR50" s="119"/>
      <c r="DS50" s="119"/>
      <c r="DT50" s="119"/>
      <c r="DU50" s="119"/>
      <c r="DV50" s="119"/>
      <c r="DW50" s="119"/>
      <c r="DX50" s="119"/>
      <c r="DY50" s="119"/>
      <c r="DZ50" s="119"/>
      <c r="EA50" s="119"/>
      <c r="EB50" s="119"/>
      <c r="EC50" s="119"/>
      <c r="ED50" s="119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19"/>
      <c r="ES50" s="119"/>
      <c r="ET50" s="119"/>
      <c r="EU50" s="119"/>
      <c r="EV50" s="119"/>
      <c r="EW50" s="119"/>
      <c r="EX50" s="119"/>
      <c r="EY50" s="119"/>
      <c r="EZ50" s="119"/>
      <c r="FA50" s="119"/>
      <c r="FB50" s="119"/>
      <c r="FC50" s="119"/>
      <c r="FD50" s="119"/>
      <c r="FE50" s="119"/>
      <c r="FF50" s="119"/>
      <c r="FG50" s="119"/>
      <c r="FH50" s="119"/>
      <c r="FI50" s="119"/>
      <c r="FJ50" s="119"/>
      <c r="FK50" s="119"/>
      <c r="FL50" s="119"/>
      <c r="FM50" s="119"/>
      <c r="FN50" s="119"/>
      <c r="FO50" s="119"/>
      <c r="FP50" s="119"/>
      <c r="FQ50" s="119"/>
      <c r="FR50" s="119"/>
      <c r="FS50" s="119"/>
      <c r="FT50" s="119"/>
      <c r="FU50" s="119"/>
      <c r="FV50" s="119"/>
      <c r="FW50" s="119"/>
      <c r="FX50" s="119"/>
      <c r="FY50" s="119"/>
      <c r="FZ50" s="119"/>
      <c r="GA50" s="119"/>
      <c r="GB50" s="119"/>
      <c r="GC50" s="119"/>
      <c r="GD50" s="119"/>
      <c r="GE50" s="119"/>
      <c r="GF50" s="119"/>
      <c r="GG50" s="119"/>
      <c r="GH50" s="119"/>
      <c r="GI50" s="119"/>
      <c r="GJ50" s="119"/>
      <c r="GK50" s="119"/>
      <c r="GL50" s="119"/>
      <c r="GM50" s="119"/>
      <c r="GN50" s="119"/>
      <c r="GO50" s="119"/>
      <c r="GP50" s="119"/>
      <c r="GQ50" s="119"/>
      <c r="GR50" s="119"/>
      <c r="GS50" s="119"/>
      <c r="GT50" s="119"/>
      <c r="GU50" s="119"/>
      <c r="GV50" s="119"/>
      <c r="GW50" s="119"/>
      <c r="GX50" s="119"/>
      <c r="GY50" s="119"/>
      <c r="GZ50" s="119"/>
      <c r="HA50" s="119"/>
      <c r="HB50" s="119"/>
      <c r="HC50" s="119"/>
      <c r="HD50" s="119"/>
      <c r="HE50" s="119"/>
      <c r="HF50" s="119"/>
      <c r="HG50" s="119"/>
      <c r="HH50" s="119"/>
      <c r="HI50" s="119"/>
      <c r="HJ50" s="119"/>
      <c r="HK50" s="119"/>
      <c r="HL50" s="119"/>
      <c r="HM50" s="119"/>
      <c r="HN50" s="119"/>
      <c r="HO50" s="119"/>
      <c r="HP50" s="119"/>
      <c r="HQ50" s="119"/>
      <c r="HR50" s="119"/>
      <c r="HS50" s="119"/>
      <c r="HT50" s="119"/>
      <c r="HU50" s="119"/>
      <c r="HV50" s="119"/>
      <c r="HW50" s="119"/>
      <c r="HX50" s="119"/>
      <c r="HY50" s="119"/>
      <c r="HZ50" s="119"/>
      <c r="IA50" s="119"/>
      <c r="IB50" s="119"/>
      <c r="IC50" s="119"/>
      <c r="ID50" s="119"/>
      <c r="IE50" s="119"/>
      <c r="IF50" s="119"/>
      <c r="IG50" s="119"/>
      <c r="IH50" s="119"/>
      <c r="II50" s="119"/>
      <c r="IJ50" s="119"/>
      <c r="IK50" s="119"/>
      <c r="IL50" s="119"/>
      <c r="IM50" s="119"/>
      <c r="IN50" s="119"/>
      <c r="IO50" s="119"/>
      <c r="IP50" s="119"/>
      <c r="IQ50" s="119"/>
      <c r="IR50" s="119"/>
      <c r="IS50" s="119"/>
      <c r="IT50" s="119"/>
      <c r="IU50" s="119"/>
    </row>
    <row r="51" spans="1:255" ht="17" customHeight="1" x14ac:dyDescent="0.2">
      <c r="A51" s="119"/>
      <c r="B51" s="127" t="s">
        <v>72</v>
      </c>
      <c r="C51" s="121">
        <v>80</v>
      </c>
      <c r="D51" s="119">
        <v>4</v>
      </c>
      <c r="E51" s="121">
        <f t="shared" si="2"/>
        <v>320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  <c r="CU51" s="119"/>
      <c r="CV51" s="119"/>
      <c r="CW51" s="119"/>
      <c r="CX51" s="119"/>
      <c r="CY51" s="119"/>
      <c r="CZ51" s="119"/>
      <c r="DA51" s="119"/>
      <c r="DB51" s="119"/>
      <c r="DC51" s="119"/>
      <c r="DD51" s="119"/>
      <c r="DE51" s="119"/>
      <c r="DF51" s="119"/>
      <c r="DG51" s="119"/>
      <c r="DH51" s="119"/>
      <c r="DI51" s="119"/>
      <c r="DJ51" s="119"/>
      <c r="DK51" s="119"/>
      <c r="DL51" s="119"/>
      <c r="DM51" s="119"/>
      <c r="DN51" s="119"/>
      <c r="DO51" s="119"/>
      <c r="DP51" s="119"/>
      <c r="DQ51" s="119"/>
      <c r="DR51" s="119"/>
      <c r="DS51" s="119"/>
      <c r="DT51" s="119"/>
      <c r="DU51" s="119"/>
      <c r="DV51" s="119"/>
      <c r="DW51" s="119"/>
      <c r="DX51" s="119"/>
      <c r="DY51" s="119"/>
      <c r="DZ51" s="119"/>
      <c r="EA51" s="119"/>
      <c r="EB51" s="119"/>
      <c r="EC51" s="119"/>
      <c r="ED51" s="119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  <c r="ES51" s="119"/>
      <c r="ET51" s="119"/>
      <c r="EU51" s="119"/>
      <c r="EV51" s="119"/>
      <c r="EW51" s="119"/>
      <c r="EX51" s="119"/>
      <c r="EY51" s="119"/>
      <c r="EZ51" s="119"/>
      <c r="FA51" s="119"/>
      <c r="FB51" s="119"/>
      <c r="FC51" s="119"/>
      <c r="FD51" s="119"/>
      <c r="FE51" s="119"/>
      <c r="FF51" s="119"/>
      <c r="FG51" s="119"/>
      <c r="FH51" s="119"/>
      <c r="FI51" s="119"/>
      <c r="FJ51" s="119"/>
      <c r="FK51" s="119"/>
      <c r="FL51" s="119"/>
      <c r="FM51" s="119"/>
      <c r="FN51" s="119"/>
      <c r="FO51" s="119"/>
      <c r="FP51" s="119"/>
      <c r="FQ51" s="119"/>
      <c r="FR51" s="119"/>
      <c r="FS51" s="119"/>
      <c r="FT51" s="119"/>
      <c r="FU51" s="119"/>
      <c r="FV51" s="119"/>
      <c r="FW51" s="119"/>
      <c r="FX51" s="119"/>
      <c r="FY51" s="119"/>
      <c r="FZ51" s="119"/>
      <c r="GA51" s="119"/>
      <c r="GB51" s="119"/>
      <c r="GC51" s="119"/>
      <c r="GD51" s="119"/>
      <c r="GE51" s="119"/>
      <c r="GF51" s="119"/>
      <c r="GG51" s="119"/>
      <c r="GH51" s="119"/>
      <c r="GI51" s="119"/>
      <c r="GJ51" s="119"/>
      <c r="GK51" s="119"/>
      <c r="GL51" s="119"/>
      <c r="GM51" s="119"/>
      <c r="GN51" s="119"/>
      <c r="GO51" s="119"/>
      <c r="GP51" s="119"/>
      <c r="GQ51" s="119"/>
      <c r="GR51" s="119"/>
      <c r="GS51" s="119"/>
      <c r="GT51" s="119"/>
      <c r="GU51" s="119"/>
      <c r="GV51" s="119"/>
      <c r="GW51" s="119"/>
      <c r="GX51" s="119"/>
      <c r="GY51" s="119"/>
      <c r="GZ51" s="119"/>
      <c r="HA51" s="119"/>
      <c r="HB51" s="119"/>
      <c r="HC51" s="119"/>
      <c r="HD51" s="119"/>
      <c r="HE51" s="119"/>
      <c r="HF51" s="119"/>
      <c r="HG51" s="119"/>
      <c r="HH51" s="119"/>
      <c r="HI51" s="119"/>
      <c r="HJ51" s="119"/>
      <c r="HK51" s="119"/>
      <c r="HL51" s="119"/>
      <c r="HM51" s="119"/>
      <c r="HN51" s="119"/>
      <c r="HO51" s="119"/>
      <c r="HP51" s="119"/>
      <c r="HQ51" s="119"/>
      <c r="HR51" s="119"/>
      <c r="HS51" s="119"/>
      <c r="HT51" s="119"/>
      <c r="HU51" s="119"/>
      <c r="HV51" s="119"/>
      <c r="HW51" s="119"/>
      <c r="HX51" s="119"/>
      <c r="HY51" s="119"/>
      <c r="HZ51" s="119"/>
      <c r="IA51" s="119"/>
      <c r="IB51" s="119"/>
      <c r="IC51" s="119"/>
      <c r="ID51" s="119"/>
      <c r="IE51" s="119"/>
      <c r="IF51" s="119"/>
      <c r="IG51" s="119"/>
      <c r="IH51" s="119"/>
      <c r="II51" s="119"/>
      <c r="IJ51" s="119"/>
      <c r="IK51" s="119"/>
      <c r="IL51" s="119"/>
      <c r="IM51" s="119"/>
      <c r="IN51" s="119"/>
      <c r="IO51" s="119"/>
      <c r="IP51" s="119"/>
      <c r="IQ51" s="119"/>
      <c r="IR51" s="119"/>
      <c r="IS51" s="119"/>
      <c r="IT51" s="119"/>
      <c r="IU51" s="119"/>
    </row>
    <row r="52" spans="1:255" ht="17" customHeight="1" x14ac:dyDescent="0.2">
      <c r="A52" s="119"/>
      <c r="B52" s="127" t="s">
        <v>73</v>
      </c>
      <c r="C52" s="121">
        <v>100</v>
      </c>
      <c r="D52" s="119">
        <v>1</v>
      </c>
      <c r="E52" s="121">
        <f t="shared" si="2"/>
        <v>100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/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/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119"/>
      <c r="DM52" s="119"/>
      <c r="DN52" s="119"/>
      <c r="DO52" s="119"/>
      <c r="DP52" s="119"/>
      <c r="DQ52" s="119"/>
      <c r="DR52" s="119"/>
      <c r="DS52" s="119"/>
      <c r="DT52" s="119"/>
      <c r="DU52" s="119"/>
      <c r="DV52" s="119"/>
      <c r="DW52" s="119"/>
      <c r="DX52" s="119"/>
      <c r="DY52" s="119"/>
      <c r="DZ52" s="119"/>
      <c r="EA52" s="119"/>
      <c r="EB52" s="119"/>
      <c r="EC52" s="119"/>
      <c r="ED52" s="119"/>
      <c r="EE52" s="119"/>
      <c r="EF52" s="119"/>
      <c r="EG52" s="119"/>
      <c r="EH52" s="119"/>
      <c r="EI52" s="119"/>
      <c r="EJ52" s="119"/>
      <c r="EK52" s="119"/>
      <c r="EL52" s="119"/>
      <c r="EM52" s="119"/>
      <c r="EN52" s="119"/>
      <c r="EO52" s="119"/>
      <c r="EP52" s="119"/>
      <c r="EQ52" s="119"/>
      <c r="ER52" s="119"/>
      <c r="ES52" s="119"/>
      <c r="ET52" s="119"/>
      <c r="EU52" s="119"/>
      <c r="EV52" s="119"/>
      <c r="EW52" s="119"/>
      <c r="EX52" s="119"/>
      <c r="EY52" s="119"/>
      <c r="EZ52" s="119"/>
      <c r="FA52" s="119"/>
      <c r="FB52" s="119"/>
      <c r="FC52" s="119"/>
      <c r="FD52" s="119"/>
      <c r="FE52" s="119"/>
      <c r="FF52" s="119"/>
      <c r="FG52" s="119"/>
      <c r="FH52" s="119"/>
      <c r="FI52" s="119"/>
      <c r="FJ52" s="119"/>
      <c r="FK52" s="119"/>
      <c r="FL52" s="119"/>
      <c r="FM52" s="119"/>
      <c r="FN52" s="119"/>
      <c r="FO52" s="119"/>
      <c r="FP52" s="119"/>
      <c r="FQ52" s="119"/>
      <c r="FR52" s="119"/>
      <c r="FS52" s="119"/>
      <c r="FT52" s="119"/>
      <c r="FU52" s="119"/>
      <c r="FV52" s="119"/>
      <c r="FW52" s="119"/>
      <c r="FX52" s="119"/>
      <c r="FY52" s="119"/>
      <c r="FZ52" s="119"/>
      <c r="GA52" s="119"/>
      <c r="GB52" s="119"/>
      <c r="GC52" s="119"/>
      <c r="GD52" s="119"/>
      <c r="GE52" s="119"/>
      <c r="GF52" s="119"/>
      <c r="GG52" s="119"/>
      <c r="GH52" s="119"/>
      <c r="GI52" s="119"/>
      <c r="GJ52" s="119"/>
      <c r="GK52" s="119"/>
      <c r="GL52" s="119"/>
      <c r="GM52" s="119"/>
      <c r="GN52" s="119"/>
      <c r="GO52" s="119"/>
      <c r="GP52" s="119"/>
      <c r="GQ52" s="119"/>
      <c r="GR52" s="119"/>
      <c r="GS52" s="119"/>
      <c r="GT52" s="119"/>
      <c r="GU52" s="119"/>
      <c r="GV52" s="119"/>
      <c r="GW52" s="119"/>
      <c r="GX52" s="119"/>
      <c r="GY52" s="119"/>
      <c r="GZ52" s="119"/>
      <c r="HA52" s="119"/>
      <c r="HB52" s="119"/>
      <c r="HC52" s="119"/>
      <c r="HD52" s="119"/>
      <c r="HE52" s="119"/>
      <c r="HF52" s="119"/>
      <c r="HG52" s="119"/>
      <c r="HH52" s="119"/>
      <c r="HI52" s="119"/>
      <c r="HJ52" s="119"/>
      <c r="HK52" s="119"/>
      <c r="HL52" s="119"/>
      <c r="HM52" s="119"/>
      <c r="HN52" s="119"/>
      <c r="HO52" s="119"/>
      <c r="HP52" s="119"/>
      <c r="HQ52" s="119"/>
      <c r="HR52" s="119"/>
      <c r="HS52" s="119"/>
      <c r="HT52" s="119"/>
      <c r="HU52" s="119"/>
      <c r="HV52" s="119"/>
      <c r="HW52" s="119"/>
      <c r="HX52" s="119"/>
      <c r="HY52" s="119"/>
      <c r="HZ52" s="119"/>
      <c r="IA52" s="119"/>
      <c r="IB52" s="119"/>
      <c r="IC52" s="119"/>
      <c r="ID52" s="119"/>
      <c r="IE52" s="119"/>
      <c r="IF52" s="119"/>
      <c r="IG52" s="119"/>
      <c r="IH52" s="119"/>
      <c r="II52" s="119"/>
      <c r="IJ52" s="119"/>
      <c r="IK52" s="119"/>
      <c r="IL52" s="119"/>
      <c r="IM52" s="119"/>
      <c r="IN52" s="119"/>
      <c r="IO52" s="119"/>
      <c r="IP52" s="119"/>
      <c r="IQ52" s="119"/>
      <c r="IR52" s="119"/>
      <c r="IS52" s="119"/>
      <c r="IT52" s="119"/>
      <c r="IU52" s="119"/>
    </row>
    <row r="53" spans="1:255" ht="17" customHeight="1" x14ac:dyDescent="0.2">
      <c r="A53" s="119"/>
      <c r="B53" s="127" t="s">
        <v>84</v>
      </c>
      <c r="C53" s="121">
        <v>500</v>
      </c>
      <c r="D53" s="119">
        <v>1</v>
      </c>
      <c r="E53" s="121">
        <f t="shared" si="2"/>
        <v>500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/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  <c r="DT53" s="119"/>
      <c r="DU53" s="119"/>
      <c r="DV53" s="119"/>
      <c r="DW53" s="119"/>
      <c r="DX53" s="119"/>
      <c r="DY53" s="119"/>
      <c r="DZ53" s="119"/>
      <c r="EA53" s="119"/>
      <c r="EB53" s="119"/>
      <c r="EC53" s="119"/>
      <c r="ED53" s="119"/>
      <c r="EE53" s="119"/>
      <c r="EF53" s="119"/>
      <c r="EG53" s="119"/>
      <c r="EH53" s="119"/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/>
      <c r="EW53" s="119"/>
      <c r="EX53" s="119"/>
      <c r="EY53" s="119"/>
      <c r="EZ53" s="119"/>
      <c r="FA53" s="119"/>
      <c r="FB53" s="119"/>
      <c r="FC53" s="119"/>
      <c r="FD53" s="119"/>
      <c r="FE53" s="119"/>
      <c r="FF53" s="119"/>
      <c r="FG53" s="119"/>
      <c r="FH53" s="119"/>
      <c r="FI53" s="119"/>
      <c r="FJ53" s="119"/>
      <c r="FK53" s="119"/>
      <c r="FL53" s="119"/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119"/>
      <c r="FY53" s="119"/>
      <c r="FZ53" s="119"/>
      <c r="GA53" s="119"/>
      <c r="GB53" s="119"/>
      <c r="GC53" s="119"/>
      <c r="GD53" s="119"/>
      <c r="GE53" s="119"/>
      <c r="GF53" s="119"/>
      <c r="GG53" s="119"/>
      <c r="GH53" s="119"/>
      <c r="GI53" s="119"/>
      <c r="GJ53" s="119"/>
      <c r="GK53" s="119"/>
      <c r="GL53" s="119"/>
      <c r="GM53" s="119"/>
      <c r="GN53" s="119"/>
      <c r="GO53" s="119"/>
      <c r="GP53" s="119"/>
      <c r="GQ53" s="119"/>
      <c r="GR53" s="119"/>
      <c r="GS53" s="119"/>
      <c r="GT53" s="119"/>
      <c r="GU53" s="119"/>
      <c r="GV53" s="119"/>
      <c r="GW53" s="119"/>
      <c r="GX53" s="119"/>
      <c r="GY53" s="119"/>
      <c r="GZ53" s="119"/>
      <c r="HA53" s="119"/>
      <c r="HB53" s="119"/>
      <c r="HC53" s="119"/>
      <c r="HD53" s="119"/>
      <c r="HE53" s="119"/>
      <c r="HF53" s="119"/>
      <c r="HG53" s="119"/>
      <c r="HH53" s="119"/>
      <c r="HI53" s="119"/>
      <c r="HJ53" s="119"/>
      <c r="HK53" s="119"/>
      <c r="HL53" s="119"/>
      <c r="HM53" s="119"/>
      <c r="HN53" s="119"/>
      <c r="HO53" s="119"/>
      <c r="HP53" s="119"/>
      <c r="HQ53" s="119"/>
      <c r="HR53" s="119"/>
      <c r="HS53" s="119"/>
      <c r="HT53" s="119"/>
      <c r="HU53" s="119"/>
      <c r="HV53" s="119"/>
      <c r="HW53" s="119"/>
      <c r="HX53" s="119"/>
      <c r="HY53" s="119"/>
      <c r="HZ53" s="119"/>
      <c r="IA53" s="119"/>
      <c r="IB53" s="119"/>
      <c r="IC53" s="119"/>
      <c r="ID53" s="119"/>
      <c r="IE53" s="119"/>
      <c r="IF53" s="119"/>
      <c r="IG53" s="119"/>
      <c r="IH53" s="119"/>
      <c r="II53" s="119"/>
      <c r="IJ53" s="119"/>
      <c r="IK53" s="119"/>
      <c r="IL53" s="119"/>
      <c r="IM53" s="119"/>
      <c r="IN53" s="119"/>
      <c r="IO53" s="119"/>
      <c r="IP53" s="119"/>
      <c r="IQ53" s="119"/>
      <c r="IR53" s="119"/>
      <c r="IS53" s="119"/>
      <c r="IT53" s="119"/>
      <c r="IU53" s="119"/>
    </row>
    <row r="54" spans="1:255" ht="17" customHeight="1" x14ac:dyDescent="0.2">
      <c r="A54" s="119"/>
      <c r="B54" s="120"/>
      <c r="C54" s="124"/>
      <c r="D54" s="126"/>
      <c r="E54" s="124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19"/>
      <c r="CY54" s="119"/>
      <c r="CZ54" s="119"/>
      <c r="DA54" s="119"/>
      <c r="DB54" s="119"/>
      <c r="DC54" s="119"/>
      <c r="DD54" s="119"/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/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/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119"/>
      <c r="FY54" s="119"/>
      <c r="FZ54" s="119"/>
      <c r="GA54" s="119"/>
      <c r="GB54" s="119"/>
      <c r="GC54" s="119"/>
      <c r="GD54" s="119"/>
      <c r="GE54" s="119"/>
      <c r="GF54" s="119"/>
      <c r="GG54" s="119"/>
      <c r="GH54" s="119"/>
      <c r="GI54" s="119"/>
      <c r="GJ54" s="119"/>
      <c r="GK54" s="119"/>
      <c r="GL54" s="119"/>
      <c r="GM54" s="119"/>
      <c r="GN54" s="119"/>
      <c r="GO54" s="119"/>
      <c r="GP54" s="119"/>
      <c r="GQ54" s="119"/>
      <c r="GR54" s="119"/>
      <c r="GS54" s="119"/>
      <c r="GT54" s="119"/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19"/>
      <c r="HG54" s="119"/>
      <c r="HH54" s="119"/>
      <c r="HI54" s="119"/>
      <c r="HJ54" s="119"/>
      <c r="HK54" s="119"/>
      <c r="HL54" s="119"/>
      <c r="HM54" s="119"/>
      <c r="HN54" s="119"/>
      <c r="HO54" s="119"/>
      <c r="HP54" s="119"/>
      <c r="HQ54" s="119"/>
      <c r="HR54" s="119"/>
      <c r="HS54" s="119"/>
      <c r="HT54" s="119"/>
      <c r="HU54" s="119"/>
      <c r="HV54" s="119"/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  <c r="IH54" s="119"/>
      <c r="II54" s="119"/>
      <c r="IJ54" s="119"/>
      <c r="IK54" s="119"/>
      <c r="IL54" s="119"/>
      <c r="IM54" s="119"/>
      <c r="IN54" s="119"/>
      <c r="IO54" s="119"/>
      <c r="IP54" s="119"/>
      <c r="IQ54" s="119"/>
      <c r="IR54" s="119"/>
      <c r="IS54" s="119"/>
      <c r="IT54" s="119"/>
      <c r="IU54" s="119"/>
    </row>
    <row r="55" spans="1:255" ht="17" customHeight="1" x14ac:dyDescent="0.2">
      <c r="A55" s="119"/>
      <c r="B55" s="120" t="s">
        <v>2</v>
      </c>
      <c r="C55" s="124"/>
      <c r="D55" s="126"/>
      <c r="E55" s="124">
        <f>SUM(E9:E53)</f>
        <v>78420</v>
      </c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  <c r="DN55" s="119"/>
      <c r="DO55" s="119"/>
      <c r="DP55" s="119"/>
      <c r="DQ55" s="119"/>
      <c r="DR55" s="119"/>
      <c r="DS55" s="119"/>
      <c r="DT55" s="119"/>
      <c r="DU55" s="119"/>
      <c r="DV55" s="119"/>
      <c r="DW55" s="119"/>
      <c r="DX55" s="119"/>
      <c r="DY55" s="119"/>
      <c r="DZ55" s="119"/>
      <c r="EA55" s="119"/>
      <c r="EB55" s="119"/>
      <c r="EC55" s="119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  <c r="ES55" s="119"/>
      <c r="ET55" s="119"/>
      <c r="EU55" s="119"/>
      <c r="EV55" s="119"/>
      <c r="EW55" s="119"/>
      <c r="EX55" s="119"/>
      <c r="EY55" s="119"/>
      <c r="EZ55" s="119"/>
      <c r="FA55" s="119"/>
      <c r="FB55" s="119"/>
      <c r="FC55" s="119"/>
      <c r="FD55" s="119"/>
      <c r="FE55" s="119"/>
      <c r="FF55" s="119"/>
      <c r="FG55" s="119"/>
      <c r="FH55" s="119"/>
      <c r="FI55" s="119"/>
      <c r="FJ55" s="119"/>
      <c r="FK55" s="119"/>
      <c r="FL55" s="119"/>
      <c r="FM55" s="119"/>
      <c r="FN55" s="119"/>
      <c r="FO55" s="119"/>
      <c r="FP55" s="119"/>
      <c r="FQ55" s="119"/>
      <c r="FR55" s="119"/>
      <c r="FS55" s="119"/>
      <c r="FT55" s="119"/>
      <c r="FU55" s="119"/>
      <c r="FV55" s="119"/>
      <c r="FW55" s="119"/>
      <c r="FX55" s="119"/>
      <c r="FY55" s="119"/>
      <c r="FZ55" s="119"/>
      <c r="GA55" s="119"/>
      <c r="GB55" s="119"/>
      <c r="GC55" s="119"/>
      <c r="GD55" s="119"/>
      <c r="GE55" s="119"/>
      <c r="GF55" s="119"/>
      <c r="GG55" s="119"/>
      <c r="GH55" s="119"/>
      <c r="GI55" s="119"/>
      <c r="GJ55" s="119"/>
      <c r="GK55" s="119"/>
      <c r="GL55" s="119"/>
      <c r="GM55" s="119"/>
      <c r="GN55" s="119"/>
      <c r="GO55" s="119"/>
      <c r="GP55" s="119"/>
      <c r="GQ55" s="119"/>
      <c r="GR55" s="119"/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19"/>
      <c r="HG55" s="119"/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19"/>
      <c r="HV55" s="119"/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119"/>
      <c r="IH55" s="119"/>
      <c r="II55" s="119"/>
      <c r="IJ55" s="119"/>
      <c r="IK55" s="119"/>
      <c r="IL55" s="119"/>
      <c r="IM55" s="119"/>
      <c r="IN55" s="119"/>
      <c r="IO55" s="119"/>
      <c r="IP55" s="119"/>
      <c r="IQ55" s="119"/>
      <c r="IR55" s="119"/>
      <c r="IS55" s="119"/>
      <c r="IT55" s="119"/>
      <c r="IU55" s="119"/>
    </row>
  </sheetData>
  <conditionalFormatting sqref="C1:C7 E1:E7 H7 J7 C31:C32 C34:C36 F34 F44 H48 C46:C55 E46:E55 C38:C44 C16:C29 E16:E44">
    <cfRule type="cellIs" dxfId="1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A44" workbookViewId="0">
      <selection activeCell="P7" sqref="P7"/>
    </sheetView>
  </sheetViews>
  <sheetFormatPr baseColWidth="10" defaultRowHeight="16" x14ac:dyDescent="0.2"/>
  <cols>
    <col min="1" max="1" width="76.33203125" style="98" customWidth="1"/>
    <col min="2" max="2" width="12.5" style="98" customWidth="1"/>
    <col min="3" max="3" width="12.33203125" style="98" customWidth="1"/>
    <col min="4" max="4" width="10.83203125" style="98"/>
    <col min="5" max="6" width="11.5" style="98" bestFit="1" customWidth="1"/>
    <col min="7" max="7" width="12.5" style="98" customWidth="1"/>
    <col min="8" max="8" width="11.83203125" style="98" customWidth="1"/>
    <col min="9" max="9" width="12" style="98" customWidth="1"/>
    <col min="10" max="10" width="12.33203125" style="98" customWidth="1"/>
    <col min="11" max="11" width="13.1640625" style="98" customWidth="1"/>
    <col min="12" max="12" width="13" style="98" customWidth="1"/>
    <col min="13" max="13" width="12.6640625" style="98" customWidth="1"/>
    <col min="14" max="16" width="14.6640625" style="98" customWidth="1"/>
    <col min="17" max="17" width="15.1640625" style="98" customWidth="1"/>
    <col min="18" max="16384" width="10.83203125" style="98"/>
  </cols>
  <sheetData>
    <row r="1" spans="1:19" x14ac:dyDescent="0.2">
      <c r="A1" s="118" t="s">
        <v>109</v>
      </c>
    </row>
    <row r="3" spans="1:19" x14ac:dyDescent="0.2">
      <c r="E3" s="107"/>
    </row>
    <row r="4" spans="1:19" x14ac:dyDescent="0.2">
      <c r="A4" s="110" t="s">
        <v>108</v>
      </c>
      <c r="B4" s="110"/>
      <c r="C4" s="107" t="s">
        <v>92</v>
      </c>
      <c r="D4" s="105"/>
      <c r="E4" s="106">
        <v>42614</v>
      </c>
      <c r="F4" s="106">
        <v>42644</v>
      </c>
      <c r="G4" s="106">
        <v>42675</v>
      </c>
      <c r="H4" s="106">
        <v>42705</v>
      </c>
      <c r="I4" s="106">
        <v>42736</v>
      </c>
      <c r="J4" s="106">
        <v>42767</v>
      </c>
      <c r="K4" s="106">
        <v>42795</v>
      </c>
      <c r="L4" s="106">
        <v>42826</v>
      </c>
      <c r="M4" s="106">
        <v>42856</v>
      </c>
      <c r="N4" s="106">
        <v>42887</v>
      </c>
      <c r="O4" s="106">
        <v>42917</v>
      </c>
      <c r="P4" s="106">
        <v>42948</v>
      </c>
      <c r="Q4" s="106">
        <v>42979</v>
      </c>
      <c r="R4" s="106"/>
      <c r="S4" s="106"/>
    </row>
    <row r="5" spans="1:19" x14ac:dyDescent="0.2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</row>
    <row r="6" spans="1:19" ht="17" x14ac:dyDescent="0.25">
      <c r="A6" s="152" t="s">
        <v>128</v>
      </c>
      <c r="B6" s="105"/>
      <c r="C6" s="104">
        <f t="shared" ref="C6:C25" si="0">SUM(E6:Q6)</f>
        <v>23470</v>
      </c>
      <c r="D6" s="100"/>
      <c r="E6" s="100">
        <v>0</v>
      </c>
      <c r="F6" s="100">
        <f>'The Dancing Dead 16'!E9+'The Dancing Dead 16'!E10+'The Dancing Dead 16'!E11+'The Dancing Dead 16'!E12</f>
        <v>2970</v>
      </c>
      <c r="G6" s="100">
        <f>'Five Years R&amp;D 16'!E14+'Five Years R&amp;D 16'!E15</f>
        <v>900</v>
      </c>
      <c r="H6" s="100">
        <v>0</v>
      </c>
      <c r="I6" s="100">
        <v>0</v>
      </c>
      <c r="J6" s="100">
        <v>0</v>
      </c>
      <c r="K6" s="100">
        <v>0</v>
      </c>
      <c r="L6" s="100">
        <v>0</v>
      </c>
      <c r="M6" s="100">
        <v>0</v>
      </c>
      <c r="N6" s="100">
        <v>0</v>
      </c>
      <c r="O6" s="100">
        <f>SUM('Five Years 2017'!E16:E22)/2</f>
        <v>8775</v>
      </c>
      <c r="P6" s="100">
        <f>SUM('Five Years 2017'!E16:E22)/2+'Five Years 2017'!E32+'Five Years 2017'!E26</f>
        <v>10825</v>
      </c>
      <c r="Q6" s="100">
        <v>0</v>
      </c>
    </row>
    <row r="7" spans="1:19" ht="17" x14ac:dyDescent="0.25">
      <c r="A7" s="152" t="s">
        <v>30</v>
      </c>
      <c r="B7" s="105"/>
      <c r="C7" s="104">
        <f t="shared" si="0"/>
        <v>6300</v>
      </c>
      <c r="D7" s="103"/>
      <c r="E7" s="103">
        <v>0</v>
      </c>
      <c r="F7" s="103">
        <v>0</v>
      </c>
      <c r="G7" s="103">
        <v>0</v>
      </c>
      <c r="H7" s="103">
        <v>0</v>
      </c>
      <c r="I7" s="103">
        <v>0</v>
      </c>
      <c r="J7" s="103">
        <v>0</v>
      </c>
      <c r="K7" s="103">
        <v>0</v>
      </c>
      <c r="L7" s="103">
        <v>0</v>
      </c>
      <c r="M7" s="103">
        <v>0</v>
      </c>
      <c r="N7" s="103">
        <v>0</v>
      </c>
      <c r="O7" s="100">
        <f>'Five Years 2017'!E34/2+'Five Years 2017'!E35/2+'Five Years 2017'!E36/2</f>
        <v>3150</v>
      </c>
      <c r="P7" s="100">
        <f>'Five Years 2017'!E34/2+'Five Years 2017'!E35/2+'Five Years 2017'!E36/2</f>
        <v>3150</v>
      </c>
      <c r="Q7" s="103">
        <v>0</v>
      </c>
    </row>
    <row r="8" spans="1:19" ht="17" x14ac:dyDescent="0.25">
      <c r="A8" s="152" t="s">
        <v>130</v>
      </c>
      <c r="B8" s="105"/>
      <c r="C8" s="104">
        <f t="shared" si="0"/>
        <v>5560</v>
      </c>
      <c r="D8" s="103"/>
      <c r="E8" s="103">
        <v>0</v>
      </c>
      <c r="F8" s="103">
        <f>'The Dancing Dead 16'!E14</f>
        <v>450</v>
      </c>
      <c r="G8" s="103">
        <f>'Five Years R&amp;D 16'!E20</f>
        <v>0</v>
      </c>
      <c r="H8" s="103">
        <v>0</v>
      </c>
      <c r="I8" s="103">
        <f>'Five Years 2017'!E24/2</f>
        <v>1205</v>
      </c>
      <c r="J8" s="103">
        <v>0</v>
      </c>
      <c r="K8" s="103">
        <v>0</v>
      </c>
      <c r="L8" s="103">
        <v>0</v>
      </c>
      <c r="M8" s="103">
        <f>'Five Years 2017'!E24/2</f>
        <v>1205</v>
      </c>
      <c r="N8" s="103">
        <v>0</v>
      </c>
      <c r="O8" s="100">
        <f>'Five Years 2017'!E25/2</f>
        <v>1350</v>
      </c>
      <c r="P8" s="100">
        <f>'Five Years 2017'!E25/2</f>
        <v>1350</v>
      </c>
      <c r="Q8" s="103">
        <v>0</v>
      </c>
    </row>
    <row r="9" spans="1:19" ht="17" x14ac:dyDescent="0.25">
      <c r="A9" s="152" t="s">
        <v>31</v>
      </c>
      <c r="B9" s="105"/>
      <c r="C9" s="104">
        <f t="shared" si="0"/>
        <v>10050</v>
      </c>
      <c r="D9" s="103"/>
      <c r="E9" s="103">
        <v>0</v>
      </c>
      <c r="F9" s="103">
        <f>'The Dancing Dead 16'!E22</f>
        <v>900</v>
      </c>
      <c r="G9" s="103">
        <f>'Five Years R&amp;D 16'!E17+'Five Years R&amp;D 16'!E18</f>
        <v>450</v>
      </c>
      <c r="H9" s="103">
        <v>0</v>
      </c>
      <c r="I9" s="103">
        <f>'Five Years 2017'!E28/2</f>
        <v>4250</v>
      </c>
      <c r="J9" s="103">
        <v>0</v>
      </c>
      <c r="K9" s="103">
        <v>0</v>
      </c>
      <c r="L9" s="103">
        <v>0</v>
      </c>
      <c r="M9" s="103">
        <f>'Five Years 2017'!E28/2+'Five Years 2017'!E29/2</f>
        <v>4350</v>
      </c>
      <c r="N9" s="103">
        <v>0</v>
      </c>
      <c r="O9" s="100">
        <f>'Five Years 2017'!E29/2</f>
        <v>100</v>
      </c>
      <c r="P9" s="100">
        <v>0</v>
      </c>
      <c r="Q9" s="103">
        <v>0</v>
      </c>
    </row>
    <row r="10" spans="1:19" ht="17" x14ac:dyDescent="0.25">
      <c r="A10" s="153" t="s">
        <v>129</v>
      </c>
      <c r="B10" s="105"/>
      <c r="C10" s="104">
        <f t="shared" si="0"/>
        <v>7710</v>
      </c>
      <c r="D10" s="103"/>
      <c r="E10" s="103">
        <v>0</v>
      </c>
      <c r="F10" s="103">
        <f>'The Dancing Dead 16'!E21</f>
        <v>900</v>
      </c>
      <c r="G10" s="103">
        <v>0</v>
      </c>
      <c r="H10" s="103">
        <v>0</v>
      </c>
      <c r="I10" s="103">
        <v>0</v>
      </c>
      <c r="J10" s="103">
        <v>0</v>
      </c>
      <c r="K10" s="103">
        <f>'Five Years 2017'!E38/2</f>
        <v>1205</v>
      </c>
      <c r="L10" s="103">
        <v>0</v>
      </c>
      <c r="M10" s="103">
        <f>'Five Years 2017'!E38/2+'Five Years 2017'!E41/2+'Five Years 2017'!E42/2</f>
        <v>2955</v>
      </c>
      <c r="N10" s="103">
        <v>0</v>
      </c>
      <c r="O10" s="100">
        <f>'Five Years 2017'!E41/2+'Five Years 2017'!E42/2+'Five Years 2017'!E39</f>
        <v>2650</v>
      </c>
      <c r="P10" s="100">
        <v>0</v>
      </c>
      <c r="Q10" s="103">
        <v>0</v>
      </c>
    </row>
    <row r="11" spans="1:19" ht="17" x14ac:dyDescent="0.25">
      <c r="A11" s="152" t="s">
        <v>32</v>
      </c>
      <c r="B11" s="105"/>
      <c r="C11" s="104">
        <f t="shared" si="0"/>
        <v>1870</v>
      </c>
      <c r="D11" s="103"/>
      <c r="E11" s="103">
        <v>0</v>
      </c>
      <c r="F11" s="103">
        <f>'The Dancing Dead 16'!E27+'The Dancing Dead 16'!E29</f>
        <v>450</v>
      </c>
      <c r="G11" s="103">
        <f>'Five Years R&amp;D 16'!E24</f>
        <v>100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  <c r="N11" s="103">
        <v>0</v>
      </c>
      <c r="O11" s="100">
        <f>'Five Years 2017'!E50+'Five Years 2017'!E51</f>
        <v>1320</v>
      </c>
      <c r="P11" s="100">
        <v>0</v>
      </c>
      <c r="Q11" s="103">
        <v>0</v>
      </c>
    </row>
    <row r="12" spans="1:19" ht="17" x14ac:dyDescent="0.25">
      <c r="A12" s="152" t="s">
        <v>34</v>
      </c>
      <c r="B12" s="105"/>
      <c r="C12" s="104">
        <f t="shared" si="0"/>
        <v>4000</v>
      </c>
      <c r="D12" s="103"/>
      <c r="E12" s="103">
        <v>0</v>
      </c>
      <c r="F12" s="103">
        <f>'The Dancing Dead 16'!E24</f>
        <v>400</v>
      </c>
      <c r="G12" s="103">
        <v>0</v>
      </c>
      <c r="H12" s="103">
        <v>0</v>
      </c>
      <c r="I12" s="103">
        <v>0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0">
        <f>'Five Years 2017'!E31</f>
        <v>3600</v>
      </c>
      <c r="P12" s="100">
        <v>0</v>
      </c>
      <c r="Q12" s="103">
        <v>0</v>
      </c>
    </row>
    <row r="13" spans="1:19" ht="17" x14ac:dyDescent="0.25">
      <c r="A13" s="152" t="s">
        <v>35</v>
      </c>
      <c r="B13" s="105"/>
      <c r="C13" s="104">
        <f t="shared" si="0"/>
        <v>4650</v>
      </c>
      <c r="D13" s="103"/>
      <c r="E13" s="103">
        <v>0</v>
      </c>
      <c r="F13" s="103">
        <f>'The Dancing Dead 16'!E28</f>
        <v>150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0">
        <v>0</v>
      </c>
      <c r="P13" s="100">
        <f>'Five Years 2017'!E44</f>
        <v>4500</v>
      </c>
      <c r="Q13" s="103">
        <v>0</v>
      </c>
    </row>
    <row r="14" spans="1:19" ht="17" x14ac:dyDescent="0.25">
      <c r="A14" s="152" t="s">
        <v>37</v>
      </c>
      <c r="B14" s="105"/>
      <c r="C14" s="104">
        <f t="shared" si="0"/>
        <v>1040</v>
      </c>
      <c r="D14" s="103"/>
      <c r="E14" s="103">
        <v>0</v>
      </c>
      <c r="F14" s="103">
        <v>0</v>
      </c>
      <c r="G14" s="103">
        <f>'Five Years R&amp;D 16'!E22</f>
        <v>80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0">
        <f>'Five Years 2017'!E48/2</f>
        <v>480</v>
      </c>
      <c r="P14" s="100">
        <f>'Five Years 2017'!E48/2</f>
        <v>480</v>
      </c>
      <c r="Q14" s="103">
        <v>0</v>
      </c>
    </row>
    <row r="15" spans="1:19" ht="17" x14ac:dyDescent="0.25">
      <c r="A15" s="152" t="s">
        <v>38</v>
      </c>
      <c r="B15" s="105"/>
      <c r="C15" s="104">
        <f t="shared" si="0"/>
        <v>140</v>
      </c>
      <c r="D15" s="103"/>
      <c r="E15" s="103">
        <v>0</v>
      </c>
      <c r="F15" s="103">
        <f>'The Dancing Dead 16'!E30</f>
        <v>40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0">
        <f>'Five Years 2017'!E52</f>
        <v>100</v>
      </c>
      <c r="P15" s="100">
        <v>0</v>
      </c>
      <c r="Q15" s="103">
        <v>0</v>
      </c>
    </row>
    <row r="16" spans="1:19" ht="17" x14ac:dyDescent="0.25">
      <c r="A16" s="152" t="s">
        <v>40</v>
      </c>
      <c r="B16" s="105"/>
      <c r="C16" s="104">
        <f t="shared" si="0"/>
        <v>420</v>
      </c>
      <c r="D16" s="103"/>
      <c r="E16" s="103">
        <v>0</v>
      </c>
      <c r="F16" s="103">
        <v>0</v>
      </c>
      <c r="G16" s="103">
        <f>'Five Years R&amp;D 16'!E23</f>
        <v>100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0">
        <f>'Five Years 2017'!E49/2</f>
        <v>160</v>
      </c>
      <c r="P16" s="100">
        <f>'Five Years 2017'!E49/2</f>
        <v>160</v>
      </c>
      <c r="Q16" s="103">
        <v>0</v>
      </c>
    </row>
    <row r="17" spans="1:17" ht="17" x14ac:dyDescent="0.25">
      <c r="A17" s="154" t="s">
        <v>132</v>
      </c>
      <c r="B17" s="105"/>
      <c r="C17" s="104">
        <f t="shared" si="0"/>
        <v>500</v>
      </c>
      <c r="D17" s="103"/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0">
        <v>0</v>
      </c>
      <c r="P17" s="100">
        <f>'Five Years 2017'!E53</f>
        <v>500</v>
      </c>
      <c r="Q17" s="103">
        <v>0</v>
      </c>
    </row>
    <row r="18" spans="1:17" ht="17" x14ac:dyDescent="0.25">
      <c r="A18" s="152" t="s">
        <v>135</v>
      </c>
      <c r="B18" s="105"/>
      <c r="C18" s="104">
        <f t="shared" si="0"/>
        <v>26959.999999999993</v>
      </c>
      <c r="D18" s="103"/>
      <c r="E18" s="103">
        <f>Overall!G41/13</f>
        <v>2073.8461538461538</v>
      </c>
      <c r="F18" s="103">
        <f>Overall!G41/13</f>
        <v>2073.8461538461538</v>
      </c>
      <c r="G18" s="103">
        <f>Overall!G41/13</f>
        <v>2073.8461538461538</v>
      </c>
      <c r="H18" s="103">
        <f>Overall!G41/13</f>
        <v>2073.8461538461538</v>
      </c>
      <c r="I18" s="103">
        <f>Overall!G41/13</f>
        <v>2073.8461538461538</v>
      </c>
      <c r="J18" s="103">
        <f>Overall!G41/13</f>
        <v>2073.8461538461538</v>
      </c>
      <c r="K18" s="103">
        <f>Overall!G41/13</f>
        <v>2073.8461538461538</v>
      </c>
      <c r="L18" s="103">
        <f>Overall!G41/13</f>
        <v>2073.8461538461538</v>
      </c>
      <c r="M18" s="103">
        <f>Overall!G41/13</f>
        <v>2073.8461538461538</v>
      </c>
      <c r="N18" s="103">
        <f>Overall!G41/13</f>
        <v>2073.8461538461538</v>
      </c>
      <c r="O18" s="100">
        <f>Overall!G41/13</f>
        <v>2073.8461538461538</v>
      </c>
      <c r="P18" s="100">
        <f>Overall!G41/13</f>
        <v>2073.8461538461538</v>
      </c>
      <c r="Q18" s="103">
        <f>Overall!G41/13</f>
        <v>2073.8461538461538</v>
      </c>
    </row>
    <row r="19" spans="1:17" ht="17" x14ac:dyDescent="0.25">
      <c r="A19" s="152" t="s">
        <v>45</v>
      </c>
      <c r="B19" s="105"/>
      <c r="C19" s="104">
        <f t="shared" si="0"/>
        <v>500.00000000000006</v>
      </c>
      <c r="D19" s="103"/>
      <c r="E19" s="103">
        <f>Overall!G58/12</f>
        <v>41.666666666666664</v>
      </c>
      <c r="F19" s="103">
        <f>Overall!G58/12</f>
        <v>41.666666666666664</v>
      </c>
      <c r="G19" s="103">
        <f>Overall!G58/12</f>
        <v>41.666666666666664</v>
      </c>
      <c r="H19" s="103">
        <f>Overall!G58/12</f>
        <v>41.666666666666664</v>
      </c>
      <c r="I19" s="103">
        <f>Overall!G58/12</f>
        <v>41.666666666666664</v>
      </c>
      <c r="J19" s="103">
        <f>Overall!G58/12</f>
        <v>41.666666666666664</v>
      </c>
      <c r="K19" s="103">
        <f>Overall!G58/12</f>
        <v>41.666666666666664</v>
      </c>
      <c r="L19" s="103">
        <f>Overall!G58/12</f>
        <v>41.666666666666664</v>
      </c>
      <c r="M19" s="103">
        <f>Overall!G58/12</f>
        <v>41.666666666666664</v>
      </c>
      <c r="N19" s="103">
        <f>Overall!G58/12</f>
        <v>41.666666666666664</v>
      </c>
      <c r="O19" s="100">
        <f>Overall!G58/12</f>
        <v>41.666666666666664</v>
      </c>
      <c r="P19" s="100">
        <v>0</v>
      </c>
      <c r="Q19" s="103">
        <f>Overall!G58/12</f>
        <v>41.666666666666664</v>
      </c>
    </row>
    <row r="20" spans="1:17" ht="17" x14ac:dyDescent="0.25">
      <c r="A20" s="155" t="s">
        <v>113</v>
      </c>
      <c r="B20" s="105"/>
      <c r="C20" s="104">
        <f t="shared" si="0"/>
        <v>300</v>
      </c>
      <c r="D20" s="103"/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f>'Five Years 2017'!E47</f>
        <v>300</v>
      </c>
      <c r="N20" s="103">
        <v>0</v>
      </c>
      <c r="O20" s="100">
        <v>0</v>
      </c>
      <c r="P20" s="100">
        <v>0</v>
      </c>
      <c r="Q20" s="103">
        <v>0</v>
      </c>
    </row>
    <row r="21" spans="1:17" ht="17" x14ac:dyDescent="0.25">
      <c r="A21" s="156" t="s">
        <v>133</v>
      </c>
      <c r="B21" s="105"/>
      <c r="C21" s="104">
        <f t="shared" si="0"/>
        <v>1400</v>
      </c>
      <c r="D21" s="103"/>
      <c r="E21" s="103">
        <f>'Music R&amp;D Company Development'!E17</f>
        <v>1400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0">
        <v>0</v>
      </c>
      <c r="P21" s="100">
        <v>0</v>
      </c>
      <c r="Q21" s="103">
        <v>0</v>
      </c>
    </row>
    <row r="22" spans="1:17" ht="17" x14ac:dyDescent="0.25">
      <c r="A22" s="152" t="s">
        <v>136</v>
      </c>
      <c r="B22" s="105"/>
      <c r="C22" s="104">
        <f t="shared" si="0"/>
        <v>10879.999999999998</v>
      </c>
      <c r="D22" s="103"/>
      <c r="E22" s="103">
        <f>Overall!G64/13</f>
        <v>836.92307692307691</v>
      </c>
      <c r="F22" s="103">
        <f>Overall!G64/13</f>
        <v>836.92307692307691</v>
      </c>
      <c r="G22" s="103">
        <f>Overall!G64/13</f>
        <v>836.92307692307691</v>
      </c>
      <c r="H22" s="103">
        <f>Overall!G64/13</f>
        <v>836.92307692307691</v>
      </c>
      <c r="I22" s="103">
        <f>Overall!G64/13</f>
        <v>836.92307692307691</v>
      </c>
      <c r="J22" s="103">
        <f>Overall!G64/13</f>
        <v>836.92307692307691</v>
      </c>
      <c r="K22" s="103">
        <f>Overall!G64/13</f>
        <v>836.92307692307691</v>
      </c>
      <c r="L22" s="103">
        <f>Overall!G64/13</f>
        <v>836.92307692307691</v>
      </c>
      <c r="M22" s="103">
        <f>Overall!G64/13</f>
        <v>836.92307692307691</v>
      </c>
      <c r="N22" s="103">
        <f>Overall!G64/13</f>
        <v>836.92307692307691</v>
      </c>
      <c r="O22" s="100">
        <f>Overall!G64/13</f>
        <v>836.92307692307691</v>
      </c>
      <c r="P22" s="100">
        <f>Overall!G64/13</f>
        <v>836.92307692307691</v>
      </c>
      <c r="Q22" s="103">
        <f>Overall!G64/13</f>
        <v>836.92307692307691</v>
      </c>
    </row>
    <row r="23" spans="1:17" ht="17" x14ac:dyDescent="0.25">
      <c r="A23" s="152" t="s">
        <v>18</v>
      </c>
      <c r="B23" s="105"/>
      <c r="C23" s="104">
        <f t="shared" si="0"/>
        <v>280</v>
      </c>
      <c r="D23" s="103"/>
      <c r="E23" s="103">
        <f>Overall!G66/2</f>
        <v>140</v>
      </c>
      <c r="F23" s="103">
        <v>0</v>
      </c>
      <c r="G23" s="103">
        <f>Overall!G66/2</f>
        <v>140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0">
        <v>0</v>
      </c>
      <c r="P23" s="100">
        <v>0</v>
      </c>
      <c r="Q23" s="103">
        <v>0</v>
      </c>
    </row>
    <row r="24" spans="1:17" ht="17" x14ac:dyDescent="0.25">
      <c r="A24" s="152" t="s">
        <v>48</v>
      </c>
      <c r="B24" s="105"/>
      <c r="C24" s="104">
        <f>SUM(E24:Q24)</f>
        <v>1500</v>
      </c>
      <c r="D24" s="103"/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103">
        <f>Overall!G69/2</f>
        <v>750</v>
      </c>
      <c r="L24" s="103">
        <v>0</v>
      </c>
      <c r="M24" s="103">
        <v>0</v>
      </c>
      <c r="N24" s="103">
        <v>0</v>
      </c>
      <c r="O24" s="100">
        <v>0</v>
      </c>
      <c r="P24" s="100">
        <v>0</v>
      </c>
      <c r="Q24" s="103">
        <f>Overall!G69/2</f>
        <v>750</v>
      </c>
    </row>
    <row r="25" spans="1:17" ht="17" x14ac:dyDescent="0.25">
      <c r="A25" s="152" t="s">
        <v>49</v>
      </c>
      <c r="B25" s="105"/>
      <c r="C25" s="104">
        <f t="shared" si="0"/>
        <v>1500</v>
      </c>
      <c r="D25" s="103"/>
      <c r="E25" s="103">
        <f>Overall!H16</f>
        <v>1500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0">
        <v>0</v>
      </c>
      <c r="P25" s="100">
        <v>0</v>
      </c>
      <c r="Q25" s="103">
        <v>0</v>
      </c>
    </row>
    <row r="26" spans="1:17" ht="17" x14ac:dyDescent="0.25">
      <c r="A26" s="152" t="s">
        <v>15</v>
      </c>
      <c r="B26" s="105"/>
      <c r="C26" s="104">
        <f>SUM(E26:Q26)</f>
        <v>1500</v>
      </c>
      <c r="D26" s="103"/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0">
        <v>0</v>
      </c>
      <c r="P26" s="100">
        <v>0</v>
      </c>
      <c r="Q26" s="103">
        <f>Overall!H18</f>
        <v>1500</v>
      </c>
    </row>
    <row r="27" spans="1:17" x14ac:dyDescent="0.2">
      <c r="C27" s="117"/>
    </row>
    <row r="28" spans="1:17" x14ac:dyDescent="0.2">
      <c r="A28" s="105"/>
      <c r="B28" s="105"/>
      <c r="C28" s="113"/>
      <c r="D28" s="105"/>
      <c r="E28" s="105"/>
      <c r="F28" s="105"/>
      <c r="G28" s="105"/>
      <c r="H28" s="105"/>
      <c r="I28" s="105"/>
      <c r="J28" s="105"/>
      <c r="K28" s="105"/>
      <c r="L28" s="105"/>
      <c r="M28" s="116"/>
      <c r="N28" s="116"/>
      <c r="O28" s="116"/>
      <c r="P28" s="116"/>
      <c r="Q28" s="116"/>
    </row>
    <row r="29" spans="1:17" x14ac:dyDescent="0.2">
      <c r="A29" s="110" t="s">
        <v>106</v>
      </c>
      <c r="B29" s="110"/>
      <c r="C29" s="102">
        <f>SUM(C6:C26)</f>
        <v>110530</v>
      </c>
      <c r="D29" s="101"/>
      <c r="E29" s="100">
        <f t="shared" ref="E29:Q29" si="1">SUM(E6:E26)</f>
        <v>5992.4358974358975</v>
      </c>
      <c r="F29" s="100">
        <f t="shared" si="1"/>
        <v>9212.4358974358965</v>
      </c>
      <c r="G29" s="100">
        <f t="shared" si="1"/>
        <v>4722.4358974358975</v>
      </c>
      <c r="H29" s="100">
        <f t="shared" si="1"/>
        <v>2952.4358974358975</v>
      </c>
      <c r="I29" s="100">
        <f t="shared" si="1"/>
        <v>8407.4358974358984</v>
      </c>
      <c r="J29" s="100">
        <f t="shared" si="1"/>
        <v>2952.4358974358975</v>
      </c>
      <c r="K29" s="100">
        <f t="shared" si="1"/>
        <v>4907.4358974358975</v>
      </c>
      <c r="L29" s="100">
        <f t="shared" si="1"/>
        <v>2952.4358974358975</v>
      </c>
      <c r="M29" s="100">
        <f t="shared" si="1"/>
        <v>11762.435897435897</v>
      </c>
      <c r="N29" s="100">
        <f t="shared" si="1"/>
        <v>2952.4358974358975</v>
      </c>
      <c r="O29" s="100">
        <f t="shared" si="1"/>
        <v>24637.435897435898</v>
      </c>
      <c r="P29" s="100">
        <f t="shared" si="1"/>
        <v>23875.76923076923</v>
      </c>
      <c r="Q29" s="100">
        <f t="shared" si="1"/>
        <v>5202.4358974358975</v>
      </c>
    </row>
    <row r="30" spans="1:17" x14ac:dyDescent="0.2">
      <c r="A30" s="105"/>
      <c r="B30" s="105"/>
      <c r="C30" s="113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17" x14ac:dyDescent="0.2">
      <c r="A31" s="110" t="s">
        <v>105</v>
      </c>
      <c r="B31" s="110"/>
      <c r="C31" s="115"/>
      <c r="D31" s="114"/>
      <c r="E31" s="110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</row>
    <row r="32" spans="1:17" x14ac:dyDescent="0.2">
      <c r="A32" s="105"/>
      <c r="B32" s="105"/>
      <c r="C32" s="113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x14ac:dyDescent="0.2">
      <c r="A33" s="105" t="s">
        <v>104</v>
      </c>
      <c r="B33" s="105"/>
      <c r="C33" s="104">
        <f t="shared" ref="C33:C38" si="2">SUM(E33:Q33)</f>
        <v>1000</v>
      </c>
      <c r="D33" s="100"/>
      <c r="E33" s="100">
        <v>0</v>
      </c>
      <c r="F33" s="100">
        <f>'The Dancing Dead 16'!E26/5</f>
        <v>100</v>
      </c>
      <c r="G33" s="100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f>'Five Years 2017'!E46/5</f>
        <v>900</v>
      </c>
      <c r="O33" s="100">
        <v>0</v>
      </c>
      <c r="P33" s="100">
        <v>0</v>
      </c>
      <c r="Q33" s="100">
        <v>0</v>
      </c>
    </row>
    <row r="34" spans="1:17" x14ac:dyDescent="0.2">
      <c r="A34" s="105" t="s">
        <v>103</v>
      </c>
      <c r="B34" s="105"/>
      <c r="C34" s="104">
        <f t="shared" si="2"/>
        <v>1000</v>
      </c>
      <c r="D34" s="103"/>
      <c r="E34" s="100">
        <v>0</v>
      </c>
      <c r="F34" s="100">
        <f>'The Dancing Dead 16'!E26/5</f>
        <v>100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>
        <f>'Five Years 2017'!E46/5</f>
        <v>900</v>
      </c>
      <c r="O34" s="100">
        <v>0</v>
      </c>
      <c r="P34" s="100">
        <v>0</v>
      </c>
      <c r="Q34" s="100">
        <v>0</v>
      </c>
    </row>
    <row r="35" spans="1:17" x14ac:dyDescent="0.2">
      <c r="A35" s="105" t="s">
        <v>102</v>
      </c>
      <c r="B35" s="105"/>
      <c r="C35" s="104">
        <f t="shared" si="2"/>
        <v>1000</v>
      </c>
      <c r="D35" s="103"/>
      <c r="E35" s="100">
        <v>0</v>
      </c>
      <c r="F35" s="100">
        <f>'The Dancing Dead 16'!E26/5</f>
        <v>100</v>
      </c>
      <c r="G35" s="100">
        <v>0</v>
      </c>
      <c r="H35" s="100">
        <v>0</v>
      </c>
      <c r="I35" s="100">
        <v>0</v>
      </c>
      <c r="J35" s="100">
        <v>0</v>
      </c>
      <c r="K35" s="100">
        <v>0</v>
      </c>
      <c r="L35" s="100">
        <v>0</v>
      </c>
      <c r="M35" s="100">
        <v>0</v>
      </c>
      <c r="N35" s="100">
        <v>0</v>
      </c>
      <c r="O35" s="100">
        <f>'Five Years 2017'!E46/5</f>
        <v>900</v>
      </c>
      <c r="P35" s="100">
        <v>0</v>
      </c>
      <c r="Q35" s="100">
        <v>0</v>
      </c>
    </row>
    <row r="36" spans="1:17" x14ac:dyDescent="0.2">
      <c r="A36" s="105" t="s">
        <v>101</v>
      </c>
      <c r="B36" s="105"/>
      <c r="C36" s="104">
        <f t="shared" si="2"/>
        <v>1000</v>
      </c>
      <c r="D36" s="103"/>
      <c r="E36" s="100">
        <v>0</v>
      </c>
      <c r="F36" s="100">
        <f>'The Dancing Dead 16'!E26/5</f>
        <v>100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f>'Five Years 2017'!E46/5</f>
        <v>900</v>
      </c>
      <c r="Q36" s="100">
        <v>0</v>
      </c>
    </row>
    <row r="37" spans="1:17" x14ac:dyDescent="0.2">
      <c r="A37" s="105" t="s">
        <v>100</v>
      </c>
      <c r="B37" s="105"/>
      <c r="C37" s="104">
        <f t="shared" si="2"/>
        <v>1000</v>
      </c>
      <c r="D37" s="103"/>
      <c r="E37" s="100">
        <v>0</v>
      </c>
      <c r="F37" s="100">
        <f>'The Dancing Dead 16'!E26/5</f>
        <v>100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f>'Five Years 2017'!E46/5</f>
        <v>900</v>
      </c>
      <c r="Q37" s="100">
        <v>0</v>
      </c>
    </row>
    <row r="38" spans="1:17" x14ac:dyDescent="0.2">
      <c r="A38" s="105" t="s">
        <v>99</v>
      </c>
      <c r="B38" s="105"/>
      <c r="C38" s="104">
        <f t="shared" si="2"/>
        <v>2000</v>
      </c>
      <c r="D38" s="103"/>
      <c r="E38" s="100">
        <f>Overall!H15/4</f>
        <v>500</v>
      </c>
      <c r="F38" s="100">
        <f>Overall!H15/4</f>
        <v>500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f>Overall!H15/4</f>
        <v>500</v>
      </c>
      <c r="N38" s="100">
        <f>Overall!H15/4</f>
        <v>500</v>
      </c>
      <c r="O38" s="100">
        <v>0</v>
      </c>
      <c r="P38" s="100">
        <v>0</v>
      </c>
      <c r="Q38" s="100">
        <v>0</v>
      </c>
    </row>
    <row r="39" spans="1:17" x14ac:dyDescent="0.2">
      <c r="A39" s="105"/>
      <c r="B39" s="105"/>
      <c r="C39" s="113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</row>
    <row r="40" spans="1:17" x14ac:dyDescent="0.2">
      <c r="A40" s="110" t="s">
        <v>98</v>
      </c>
      <c r="B40" s="105"/>
      <c r="C40" s="102">
        <f>SUM(C33:C38)</f>
        <v>7000</v>
      </c>
      <c r="D40" s="101"/>
      <c r="E40" s="101">
        <f t="shared" ref="E40:Q40" si="3">SUM(E33:E38)</f>
        <v>500</v>
      </c>
      <c r="F40" s="101">
        <f t="shared" si="3"/>
        <v>1000</v>
      </c>
      <c r="G40" s="101">
        <f t="shared" si="3"/>
        <v>0</v>
      </c>
      <c r="H40" s="101">
        <f t="shared" si="3"/>
        <v>0</v>
      </c>
      <c r="I40" s="101">
        <f t="shared" si="3"/>
        <v>0</v>
      </c>
      <c r="J40" s="101">
        <f t="shared" si="3"/>
        <v>0</v>
      </c>
      <c r="K40" s="101">
        <f t="shared" si="3"/>
        <v>0</v>
      </c>
      <c r="L40" s="101">
        <f t="shared" si="3"/>
        <v>0</v>
      </c>
      <c r="M40" s="101">
        <f t="shared" si="3"/>
        <v>500</v>
      </c>
      <c r="N40" s="101">
        <f t="shared" si="3"/>
        <v>2300</v>
      </c>
      <c r="O40" s="101">
        <f t="shared" si="3"/>
        <v>900</v>
      </c>
      <c r="P40" s="101">
        <f t="shared" si="3"/>
        <v>1800</v>
      </c>
      <c r="Q40" s="101">
        <f t="shared" si="3"/>
        <v>0</v>
      </c>
    </row>
    <row r="41" spans="1:17" x14ac:dyDescent="0.2">
      <c r="A41" s="110"/>
      <c r="B41" s="105"/>
      <c r="C41" s="111"/>
      <c r="D41" s="110"/>
      <c r="E41" s="110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</row>
    <row r="42" spans="1:17" x14ac:dyDescent="0.2">
      <c r="A42" s="110" t="s">
        <v>97</v>
      </c>
      <c r="B42" s="105"/>
      <c r="C42" s="102">
        <f>SUM(E42:Q42)</f>
        <v>2441.9807692307695</v>
      </c>
      <c r="D42" s="101"/>
      <c r="E42" s="101">
        <f t="shared" ref="E42:M42" si="4">(E40+E29)*0.03</f>
        <v>194.77307692307693</v>
      </c>
      <c r="F42" s="101">
        <f t="shared" si="4"/>
        <v>306.37307692307689</v>
      </c>
      <c r="G42" s="101">
        <f t="shared" si="4"/>
        <v>141.67307692307691</v>
      </c>
      <c r="H42" s="101">
        <f t="shared" si="4"/>
        <v>88.573076923076925</v>
      </c>
      <c r="I42" s="101">
        <f t="shared" si="4"/>
        <v>252.22307692307695</v>
      </c>
      <c r="J42" s="101">
        <f t="shared" si="4"/>
        <v>88.573076923076925</v>
      </c>
      <c r="K42" s="101">
        <f t="shared" si="4"/>
        <v>147.22307692307692</v>
      </c>
      <c r="L42" s="101">
        <f t="shared" si="4"/>
        <v>88.573076923076925</v>
      </c>
      <c r="M42" s="101">
        <f t="shared" si="4"/>
        <v>367.87307692307689</v>
      </c>
      <c r="N42" s="101">
        <v>0</v>
      </c>
      <c r="O42" s="101">
        <f>(O40+O29)*0.03</f>
        <v>766.12307692307695</v>
      </c>
      <c r="P42" s="101">
        <v>0</v>
      </c>
      <c r="Q42" s="101">
        <v>0</v>
      </c>
    </row>
    <row r="43" spans="1:17" x14ac:dyDescent="0.2">
      <c r="A43" s="110" t="s">
        <v>96</v>
      </c>
      <c r="B43" s="105"/>
      <c r="C43" s="102">
        <f>SUM(E43:Q43)</f>
        <v>2987.14</v>
      </c>
      <c r="D43" s="112"/>
      <c r="E43" s="112">
        <v>0</v>
      </c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12">
        <f>Overall!H32</f>
        <v>2987.14</v>
      </c>
    </row>
    <row r="44" spans="1:17" x14ac:dyDescent="0.2">
      <c r="A44" s="105"/>
      <c r="B44" s="105"/>
      <c r="C44" s="111"/>
      <c r="D44" s="110"/>
      <c r="E44" s="110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</row>
    <row r="45" spans="1:17" x14ac:dyDescent="0.2">
      <c r="A45" s="110" t="s">
        <v>95</v>
      </c>
      <c r="B45" s="105"/>
      <c r="C45" s="102">
        <f>C43+C40+C29</f>
        <v>120517.14</v>
      </c>
      <c r="D45" s="101"/>
      <c r="E45" s="101">
        <f t="shared" ref="E45:Q45" si="5">E43+E40+E29</f>
        <v>6492.4358974358975</v>
      </c>
      <c r="F45" s="101">
        <f t="shared" si="5"/>
        <v>10212.435897435897</v>
      </c>
      <c r="G45" s="101">
        <f t="shared" si="5"/>
        <v>4722.4358974358975</v>
      </c>
      <c r="H45" s="101">
        <f t="shared" si="5"/>
        <v>2952.4358974358975</v>
      </c>
      <c r="I45" s="101">
        <f t="shared" si="5"/>
        <v>8407.4358974358984</v>
      </c>
      <c r="J45" s="101">
        <f t="shared" si="5"/>
        <v>2952.4358974358975</v>
      </c>
      <c r="K45" s="101">
        <f t="shared" si="5"/>
        <v>4907.4358974358975</v>
      </c>
      <c r="L45" s="101">
        <f t="shared" si="5"/>
        <v>2952.4358974358975</v>
      </c>
      <c r="M45" s="101">
        <f t="shared" si="5"/>
        <v>12262.435897435897</v>
      </c>
      <c r="N45" s="101">
        <f t="shared" si="5"/>
        <v>5252.4358974358975</v>
      </c>
      <c r="O45" s="101">
        <f t="shared" si="5"/>
        <v>25537.435897435898</v>
      </c>
      <c r="P45" s="101">
        <f t="shared" si="5"/>
        <v>25675.76923076923</v>
      </c>
      <c r="Q45" s="101">
        <f t="shared" si="5"/>
        <v>8189.5758974358978</v>
      </c>
    </row>
    <row r="46" spans="1:17" x14ac:dyDescent="0.2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</row>
    <row r="47" spans="1:17" x14ac:dyDescent="0.2">
      <c r="A47" s="109" t="s">
        <v>94</v>
      </c>
      <c r="B47" s="109"/>
      <c r="C47" s="109"/>
      <c r="D47" s="109"/>
      <c r="E47" s="109">
        <f>E45</f>
        <v>6492.4358974358975</v>
      </c>
      <c r="F47" s="109">
        <f t="shared" ref="F47:Q47" si="6">E47+F45</f>
        <v>16704.871794871793</v>
      </c>
      <c r="G47" s="109">
        <f t="shared" si="6"/>
        <v>21427.307692307691</v>
      </c>
      <c r="H47" s="109">
        <f t="shared" si="6"/>
        <v>24379.74358974359</v>
      </c>
      <c r="I47" s="109">
        <f t="shared" si="6"/>
        <v>32787.179487179485</v>
      </c>
      <c r="J47" s="109">
        <f t="shared" si="6"/>
        <v>35739.615384615383</v>
      </c>
      <c r="K47" s="109">
        <f t="shared" si="6"/>
        <v>40647.051282051281</v>
      </c>
      <c r="L47" s="109">
        <f t="shared" si="6"/>
        <v>43599.48717948718</v>
      </c>
      <c r="M47" s="109">
        <f t="shared" si="6"/>
        <v>55861.923076923078</v>
      </c>
      <c r="N47" s="109">
        <f t="shared" si="6"/>
        <v>61114.358974358976</v>
      </c>
      <c r="O47" s="109">
        <f t="shared" si="6"/>
        <v>86651.794871794875</v>
      </c>
      <c r="P47" s="109">
        <f t="shared" si="6"/>
        <v>112327.56410256411</v>
      </c>
      <c r="Q47" s="109">
        <f t="shared" si="6"/>
        <v>120517.14000000001</v>
      </c>
    </row>
    <row r="48" spans="1:17" x14ac:dyDescent="0.2">
      <c r="N48" s="105"/>
      <c r="O48" s="105"/>
      <c r="P48" s="105"/>
      <c r="Q48" s="105"/>
    </row>
    <row r="49" spans="1:17" x14ac:dyDescent="0.2">
      <c r="N49" s="109"/>
      <c r="O49" s="109"/>
      <c r="P49" s="109"/>
      <c r="Q49" s="109"/>
    </row>
    <row r="50" spans="1:17" ht="21" x14ac:dyDescent="0.25">
      <c r="A50" s="108" t="s">
        <v>93</v>
      </c>
      <c r="C50" s="107" t="s">
        <v>92</v>
      </c>
      <c r="D50" s="105"/>
      <c r="E50" s="106">
        <v>42614</v>
      </c>
      <c r="F50" s="106">
        <v>42644</v>
      </c>
      <c r="G50" s="106">
        <v>42675</v>
      </c>
      <c r="H50" s="106">
        <v>42705</v>
      </c>
      <c r="I50" s="106">
        <v>42736</v>
      </c>
      <c r="J50" s="106">
        <v>42767</v>
      </c>
      <c r="K50" s="106">
        <v>42795</v>
      </c>
      <c r="L50" s="106">
        <v>42826</v>
      </c>
      <c r="M50" s="106">
        <v>42856</v>
      </c>
      <c r="N50" s="106">
        <v>42887</v>
      </c>
      <c r="O50" s="106">
        <v>42917</v>
      </c>
      <c r="P50" s="106">
        <v>42948</v>
      </c>
      <c r="Q50" s="106">
        <v>42979</v>
      </c>
    </row>
    <row r="51" spans="1:17" x14ac:dyDescent="0.2"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</row>
    <row r="52" spans="1:17" x14ac:dyDescent="0.2">
      <c r="A52" s="98" t="s">
        <v>91</v>
      </c>
      <c r="C52" s="104">
        <f>SUM(E52:Q52)</f>
        <v>69950</v>
      </c>
      <c r="D52" s="100"/>
      <c r="E52" s="100">
        <f>Overall!D53*0.5</f>
        <v>34975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f>Overall!D53*0.4</f>
        <v>27980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0">
        <f>Overall!D53*0.1</f>
        <v>6995</v>
      </c>
    </row>
    <row r="53" spans="1:17" x14ac:dyDescent="0.2">
      <c r="A53" s="98" t="s">
        <v>90</v>
      </c>
      <c r="C53" s="104">
        <f t="shared" ref="C53:C61" si="7">SUM(E53:Q53)</f>
        <v>40000</v>
      </c>
      <c r="D53" s="103"/>
      <c r="E53" s="103">
        <f>Overall!D54*0.5</f>
        <v>20000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f>Overall!D54*0.4</f>
        <v>16000</v>
      </c>
      <c r="L53" s="103">
        <v>0</v>
      </c>
      <c r="M53" s="103">
        <v>0</v>
      </c>
      <c r="N53" s="103">
        <v>0</v>
      </c>
      <c r="O53" s="100">
        <v>0</v>
      </c>
      <c r="P53" s="100"/>
      <c r="Q53" s="103">
        <f>Overall!D54*0.1</f>
        <v>4000</v>
      </c>
    </row>
    <row r="54" spans="1:17" x14ac:dyDescent="0.2">
      <c r="A54" s="98" t="s">
        <v>44</v>
      </c>
      <c r="C54" s="104">
        <f t="shared" si="7"/>
        <v>0</v>
      </c>
      <c r="D54" s="103"/>
      <c r="E54" s="103">
        <f>Overall!D55*0.5</f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0">
        <f>Overall!D55*0.5</f>
        <v>0</v>
      </c>
      <c r="P54" s="100">
        <v>0</v>
      </c>
      <c r="Q54" s="103">
        <v>0</v>
      </c>
    </row>
    <row r="55" spans="1:17" x14ac:dyDescent="0.2">
      <c r="A55" s="98" t="s">
        <v>36</v>
      </c>
      <c r="C55" s="104">
        <f t="shared" si="7"/>
        <v>2000</v>
      </c>
      <c r="D55" s="103"/>
      <c r="E55" s="103">
        <f>Overall!D49</f>
        <v>2000</v>
      </c>
      <c r="F55" s="103">
        <v>0</v>
      </c>
      <c r="G55" s="103">
        <v>0</v>
      </c>
      <c r="H55" s="103">
        <v>0</v>
      </c>
      <c r="I55" s="103">
        <v>0</v>
      </c>
      <c r="J55" s="103">
        <v>0</v>
      </c>
      <c r="K55" s="103">
        <v>0</v>
      </c>
      <c r="L55" s="103">
        <v>0</v>
      </c>
      <c r="M55" s="103">
        <v>0</v>
      </c>
      <c r="N55" s="103">
        <v>0</v>
      </c>
      <c r="O55" s="100">
        <v>0</v>
      </c>
      <c r="P55" s="100">
        <v>0</v>
      </c>
      <c r="Q55" s="103">
        <v>0</v>
      </c>
    </row>
    <row r="56" spans="1:17" x14ac:dyDescent="0.2">
      <c r="A56" s="157" t="s">
        <v>134</v>
      </c>
      <c r="C56" s="104">
        <f t="shared" si="7"/>
        <v>500</v>
      </c>
      <c r="D56" s="103"/>
      <c r="E56" s="103">
        <v>0</v>
      </c>
      <c r="F56" s="103">
        <v>0</v>
      </c>
      <c r="G56" s="103">
        <f>Overall!D43</f>
        <v>500</v>
      </c>
      <c r="H56" s="103">
        <v>0</v>
      </c>
      <c r="I56" s="103">
        <v>0</v>
      </c>
      <c r="J56" s="103">
        <v>0</v>
      </c>
      <c r="K56" s="103">
        <v>0</v>
      </c>
      <c r="L56" s="103">
        <v>0</v>
      </c>
      <c r="M56" s="103">
        <v>0</v>
      </c>
      <c r="N56" s="103">
        <v>0</v>
      </c>
      <c r="O56" s="100">
        <v>0</v>
      </c>
      <c r="P56" s="100">
        <v>0</v>
      </c>
      <c r="Q56" s="103">
        <v>0</v>
      </c>
    </row>
    <row r="57" spans="1:17" x14ac:dyDescent="0.2">
      <c r="A57" s="98" t="s">
        <v>89</v>
      </c>
      <c r="C57" s="104">
        <f t="shared" si="7"/>
        <v>7000</v>
      </c>
      <c r="D57" s="103"/>
      <c r="E57" s="103">
        <v>0</v>
      </c>
      <c r="F57" s="103">
        <v>0</v>
      </c>
      <c r="G57" s="103">
        <v>0</v>
      </c>
      <c r="H57" s="103">
        <v>0</v>
      </c>
      <c r="I57" s="103">
        <v>0</v>
      </c>
      <c r="J57" s="103">
        <v>0</v>
      </c>
      <c r="K57" s="103">
        <v>0</v>
      </c>
      <c r="L57" s="103">
        <v>0</v>
      </c>
      <c r="M57" s="103">
        <v>0</v>
      </c>
      <c r="N57" s="103">
        <v>0</v>
      </c>
      <c r="O57" s="100">
        <v>0</v>
      </c>
      <c r="P57" s="100">
        <f>Overall!D42</f>
        <v>7000</v>
      </c>
      <c r="Q57" s="103">
        <v>0</v>
      </c>
    </row>
    <row r="58" spans="1:17" x14ac:dyDescent="0.2">
      <c r="C58" s="104">
        <f t="shared" si="7"/>
        <v>0</v>
      </c>
      <c r="D58" s="103"/>
      <c r="E58" s="103">
        <v>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103">
        <v>0</v>
      </c>
      <c r="N58" s="103">
        <v>0</v>
      </c>
      <c r="O58" s="100">
        <v>0</v>
      </c>
      <c r="P58" s="100">
        <v>0</v>
      </c>
      <c r="Q58" s="103">
        <v>0</v>
      </c>
    </row>
    <row r="59" spans="1:17" x14ac:dyDescent="0.2">
      <c r="C59" s="104">
        <f t="shared" si="7"/>
        <v>0</v>
      </c>
      <c r="D59" s="103"/>
      <c r="E59" s="103">
        <v>0</v>
      </c>
      <c r="F59" s="103">
        <v>0</v>
      </c>
      <c r="G59" s="103">
        <v>0</v>
      </c>
      <c r="H59" s="103">
        <v>0</v>
      </c>
      <c r="I59" s="103">
        <v>0</v>
      </c>
      <c r="J59" s="103">
        <v>0</v>
      </c>
      <c r="K59" s="103">
        <v>0</v>
      </c>
      <c r="L59" s="103">
        <v>0</v>
      </c>
      <c r="M59" s="103">
        <v>0</v>
      </c>
      <c r="N59" s="103">
        <v>0</v>
      </c>
      <c r="O59" s="100">
        <v>0</v>
      </c>
      <c r="P59" s="100">
        <v>0</v>
      </c>
      <c r="Q59" s="103">
        <v>0</v>
      </c>
    </row>
    <row r="60" spans="1:17" x14ac:dyDescent="0.2">
      <c r="C60" s="104">
        <f t="shared" si="7"/>
        <v>0</v>
      </c>
      <c r="D60" s="103"/>
      <c r="E60" s="103">
        <v>0</v>
      </c>
      <c r="F60" s="103">
        <v>0</v>
      </c>
      <c r="G60" s="103">
        <v>0</v>
      </c>
      <c r="H60" s="103">
        <v>0</v>
      </c>
      <c r="I60" s="103">
        <v>0</v>
      </c>
      <c r="J60" s="103">
        <v>0</v>
      </c>
      <c r="K60" s="103">
        <v>0</v>
      </c>
      <c r="L60" s="103">
        <v>0</v>
      </c>
      <c r="M60" s="103">
        <v>0</v>
      </c>
      <c r="N60" s="103">
        <v>0</v>
      </c>
      <c r="O60" s="100">
        <v>0</v>
      </c>
      <c r="P60" s="100">
        <v>0</v>
      </c>
      <c r="Q60" s="103">
        <v>0</v>
      </c>
    </row>
    <row r="61" spans="1:17" x14ac:dyDescent="0.2">
      <c r="C61" s="104">
        <f t="shared" si="7"/>
        <v>0</v>
      </c>
      <c r="D61" s="103"/>
      <c r="E61" s="103">
        <v>0</v>
      </c>
      <c r="F61" s="103">
        <v>0</v>
      </c>
      <c r="G61" s="103">
        <v>0</v>
      </c>
      <c r="H61" s="103">
        <v>0</v>
      </c>
      <c r="I61" s="103">
        <v>0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0">
        <v>0</v>
      </c>
      <c r="P61" s="100">
        <v>0</v>
      </c>
      <c r="Q61" s="103">
        <v>0</v>
      </c>
    </row>
    <row r="62" spans="1:17" x14ac:dyDescent="0.2">
      <c r="A62" s="158"/>
    </row>
    <row r="63" spans="1:17" x14ac:dyDescent="0.2">
      <c r="A63" s="159" t="s">
        <v>88</v>
      </c>
      <c r="C63" s="102">
        <f>SUM(C52:C61)</f>
        <v>119450</v>
      </c>
      <c r="D63" s="101"/>
      <c r="E63" s="100">
        <f t="shared" ref="E63:Q63" si="8">SUM(E52:E61)</f>
        <v>56975</v>
      </c>
      <c r="F63" s="100">
        <f t="shared" si="8"/>
        <v>0</v>
      </c>
      <c r="G63" s="100">
        <f t="shared" si="8"/>
        <v>500</v>
      </c>
      <c r="H63" s="100">
        <f t="shared" si="8"/>
        <v>0</v>
      </c>
      <c r="I63" s="100">
        <f t="shared" si="8"/>
        <v>0</v>
      </c>
      <c r="J63" s="100">
        <f t="shared" si="8"/>
        <v>0</v>
      </c>
      <c r="K63" s="100">
        <f t="shared" si="8"/>
        <v>43980</v>
      </c>
      <c r="L63" s="100">
        <f t="shared" si="8"/>
        <v>0</v>
      </c>
      <c r="M63" s="100">
        <f t="shared" si="8"/>
        <v>0</v>
      </c>
      <c r="N63" s="100">
        <f t="shared" si="8"/>
        <v>0</v>
      </c>
      <c r="O63" s="100">
        <f t="shared" si="8"/>
        <v>0</v>
      </c>
      <c r="P63" s="100">
        <f t="shared" si="8"/>
        <v>7000</v>
      </c>
      <c r="Q63" s="100">
        <f t="shared" si="8"/>
        <v>10995</v>
      </c>
    </row>
    <row r="64" spans="1:17" x14ac:dyDescent="0.2">
      <c r="A64" s="160"/>
    </row>
    <row r="65" spans="1:17" x14ac:dyDescent="0.2">
      <c r="A65" s="159" t="s">
        <v>87</v>
      </c>
      <c r="B65" s="99" t="s">
        <v>86</v>
      </c>
      <c r="C65" s="102">
        <v>2000</v>
      </c>
      <c r="D65" s="101"/>
      <c r="E65" s="100">
        <f>C65+E63-E45</f>
        <v>52482.564102564102</v>
      </c>
      <c r="F65" s="100">
        <f t="shared" ref="F65:Q65" si="9">E65+F63-F45</f>
        <v>42270.128205128203</v>
      </c>
      <c r="G65" s="100">
        <f t="shared" si="9"/>
        <v>38047.692307692305</v>
      </c>
      <c r="H65" s="100">
        <f t="shared" si="9"/>
        <v>35095.256410256407</v>
      </c>
      <c r="I65" s="100">
        <f t="shared" si="9"/>
        <v>26687.820512820508</v>
      </c>
      <c r="J65" s="100">
        <f t="shared" si="9"/>
        <v>23735.38461538461</v>
      </c>
      <c r="K65" s="100">
        <f t="shared" si="9"/>
        <v>62807.948717948711</v>
      </c>
      <c r="L65" s="100">
        <f t="shared" si="9"/>
        <v>59855.512820512813</v>
      </c>
      <c r="M65" s="100">
        <f t="shared" si="9"/>
        <v>47593.076923076915</v>
      </c>
      <c r="N65" s="100">
        <f t="shared" si="9"/>
        <v>42340.641025641016</v>
      </c>
      <c r="O65" s="100">
        <f t="shared" si="9"/>
        <v>16803.205128205118</v>
      </c>
      <c r="P65" s="100">
        <f t="shared" si="9"/>
        <v>-1872.5641025641125</v>
      </c>
      <c r="Q65" s="100">
        <f t="shared" si="9"/>
        <v>932.85999999998967</v>
      </c>
    </row>
    <row r="67" spans="1:17" x14ac:dyDescent="0.2">
      <c r="B67" s="99" t="s">
        <v>86</v>
      </c>
      <c r="C67" s="98" t="s">
        <v>85</v>
      </c>
    </row>
  </sheetData>
  <conditionalFormatting sqref="A14">
    <cfRule type="cellIs" dxfId="0" priority="1" stopIfTrue="1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CE68017-DF8F-43FC-A405-CDD1CD147B42}"/>
</file>

<file path=customXml/itemProps2.xml><?xml version="1.0" encoding="utf-8"?>
<ds:datastoreItem xmlns:ds="http://schemas.openxmlformats.org/officeDocument/2006/customXml" ds:itemID="{56367C34-FC92-46B7-A160-EBE35FA059CC}"/>
</file>

<file path=customXml/itemProps3.xml><?xml version="1.0" encoding="utf-8"?>
<ds:datastoreItem xmlns:ds="http://schemas.openxmlformats.org/officeDocument/2006/customXml" ds:itemID="{BD26E350-174E-4899-BE7E-01367309B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</vt:lpstr>
      <vt:lpstr>Five Years R&amp;D 16</vt:lpstr>
      <vt:lpstr>Music R&amp;D Company Development</vt:lpstr>
      <vt:lpstr>The Dancing Dead 16</vt:lpstr>
      <vt:lpstr>Five Years 2017</vt:lpstr>
      <vt:lpstr>Cash Flow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2016-04-22T13:20:12Z</dcterms:created>
  <dcterms:modified xsi:type="dcterms:W3CDTF">2016-08-25T14:37:21Z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