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Substance/A_Budget/Wild Beasts/"/>
    </mc:Choice>
  </mc:AlternateContent>
  <bookViews>
    <workbookView xWindow="0" yWindow="0" windowWidth="28800" windowHeight="12210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O37" i="1"/>
  <c r="P37" i="1"/>
  <c r="M37" i="1"/>
  <c r="D37" i="1"/>
  <c r="E37" i="1"/>
  <c r="F37" i="1"/>
  <c r="C37" i="1"/>
  <c r="N155" i="1"/>
  <c r="O155" i="1"/>
  <c r="P155" i="1"/>
  <c r="M155" i="1"/>
  <c r="D155" i="1"/>
  <c r="E155" i="1"/>
  <c r="F155" i="1"/>
  <c r="C155" i="1"/>
  <c r="P136" i="1"/>
  <c r="O136" i="1"/>
  <c r="N136" i="1"/>
  <c r="M136" i="1"/>
  <c r="P132" i="1"/>
  <c r="P134" i="1" s="1"/>
  <c r="O132" i="1"/>
  <c r="O134" i="1" s="1"/>
  <c r="N132" i="1"/>
  <c r="N134" i="1" s="1"/>
  <c r="M132" i="1"/>
  <c r="M134" i="1" s="1"/>
  <c r="P18" i="1"/>
  <c r="O18" i="1"/>
  <c r="N18" i="1"/>
  <c r="M18" i="1"/>
  <c r="P14" i="1"/>
  <c r="P16" i="1" s="1"/>
  <c r="O14" i="1"/>
  <c r="O16" i="1" s="1"/>
  <c r="N14" i="1"/>
  <c r="N16" i="1" s="1"/>
  <c r="M14" i="1"/>
  <c r="M16" i="1" s="1"/>
  <c r="F136" i="1"/>
  <c r="E136" i="1"/>
  <c r="D136" i="1"/>
  <c r="C136" i="1"/>
  <c r="F132" i="1"/>
  <c r="F134" i="1" s="1"/>
  <c r="E132" i="1"/>
  <c r="E134" i="1" s="1"/>
  <c r="D132" i="1"/>
  <c r="D134" i="1" s="1"/>
  <c r="C132" i="1"/>
  <c r="C134" i="1" s="1"/>
  <c r="M19" i="1" l="1"/>
  <c r="M24" i="1" s="1"/>
  <c r="N137" i="1"/>
  <c r="N142" i="1" s="1"/>
  <c r="N19" i="1"/>
  <c r="N24" i="1" s="1"/>
  <c r="O137" i="1"/>
  <c r="O142" i="1" s="1"/>
  <c r="O19" i="1"/>
  <c r="O24" i="1" s="1"/>
  <c r="P137" i="1"/>
  <c r="P19" i="1"/>
  <c r="M137" i="1"/>
  <c r="M142" i="1" s="1"/>
  <c r="N139" i="1"/>
  <c r="N140" i="1" s="1"/>
  <c r="P142" i="1"/>
  <c r="P139" i="1"/>
  <c r="P140" i="1" s="1"/>
  <c r="M21" i="1"/>
  <c r="M22" i="1" s="1"/>
  <c r="O21" i="1"/>
  <c r="O22" i="1" s="1"/>
  <c r="P24" i="1"/>
  <c r="P21" i="1"/>
  <c r="P22" i="1" s="1"/>
  <c r="F137" i="1"/>
  <c r="D137" i="1"/>
  <c r="D142" i="1" s="1"/>
  <c r="E137" i="1"/>
  <c r="E142" i="1" s="1"/>
  <c r="C137" i="1"/>
  <c r="C142" i="1" s="1"/>
  <c r="F142" i="1"/>
  <c r="F139" i="1"/>
  <c r="F140" i="1" s="1"/>
  <c r="D14" i="1"/>
  <c r="C14" i="1"/>
  <c r="C16" i="1" s="1"/>
  <c r="C139" i="1" l="1"/>
  <c r="C140" i="1" s="1"/>
  <c r="C144" i="1" s="1"/>
  <c r="O139" i="1"/>
  <c r="O140" i="1" s="1"/>
  <c r="O144" i="1" s="1"/>
  <c r="M139" i="1"/>
  <c r="M140" i="1" s="1"/>
  <c r="N21" i="1"/>
  <c r="N22" i="1" s="1"/>
  <c r="D139" i="1"/>
  <c r="D140" i="1" s="1"/>
  <c r="D144" i="1" s="1"/>
  <c r="P144" i="1"/>
  <c r="M144" i="1"/>
  <c r="N144" i="1"/>
  <c r="P26" i="1"/>
  <c r="N26" i="1"/>
  <c r="O26" i="1"/>
  <c r="M26" i="1"/>
  <c r="E139" i="1"/>
  <c r="E140" i="1" s="1"/>
  <c r="E144" i="1" s="1"/>
  <c r="F144" i="1"/>
  <c r="D16" i="1"/>
  <c r="F116" i="1"/>
  <c r="F40" i="1" s="1"/>
  <c r="F107" i="1"/>
  <c r="F101" i="1"/>
  <c r="F94" i="1"/>
  <c r="F96" i="1" s="1"/>
  <c r="F84" i="1"/>
  <c r="F85" i="1" s="1"/>
  <c r="F80" i="1"/>
  <c r="F18" i="1"/>
  <c r="F14" i="1"/>
  <c r="F16" i="1" s="1"/>
  <c r="E116" i="1"/>
  <c r="E40" i="1" s="1"/>
  <c r="E107" i="1"/>
  <c r="E101" i="1"/>
  <c r="E94" i="1"/>
  <c r="E96" i="1" s="1"/>
  <c r="E84" i="1"/>
  <c r="E85" i="1" s="1"/>
  <c r="E80" i="1"/>
  <c r="E18" i="1"/>
  <c r="E14" i="1"/>
  <c r="E16" i="1" s="1"/>
  <c r="D116" i="1"/>
  <c r="D40" i="1" s="1"/>
  <c r="D107" i="1"/>
  <c r="D101" i="1"/>
  <c r="D94" i="1"/>
  <c r="D96" i="1" s="1"/>
  <c r="D84" i="1"/>
  <c r="D85" i="1" s="1"/>
  <c r="D80" i="1"/>
  <c r="D18" i="1"/>
  <c r="D19" i="1" s="1"/>
  <c r="C116" i="1"/>
  <c r="C40" i="1" s="1"/>
  <c r="C107" i="1"/>
  <c r="C101" i="1"/>
  <c r="C94" i="1"/>
  <c r="C96" i="1" s="1"/>
  <c r="C84" i="1"/>
  <c r="C85" i="1" s="1"/>
  <c r="C80" i="1"/>
  <c r="B55" i="1"/>
  <c r="B54" i="1"/>
  <c r="B53" i="1"/>
  <c r="B52" i="1"/>
  <c r="B51" i="1"/>
  <c r="B47" i="1"/>
  <c r="B43" i="1"/>
  <c r="B42" i="1"/>
  <c r="B41" i="1"/>
  <c r="B40" i="1"/>
  <c r="B39" i="1"/>
  <c r="C18" i="1"/>
  <c r="N146" i="1" l="1"/>
  <c r="N147" i="1" s="1"/>
  <c r="N156" i="1" s="1"/>
  <c r="M146" i="1"/>
  <c r="M147" i="1" s="1"/>
  <c r="M156" i="1" s="1"/>
  <c r="O146" i="1"/>
  <c r="O147" i="1" s="1"/>
  <c r="O156" i="1" s="1"/>
  <c r="P146" i="1"/>
  <c r="P147" i="1" s="1"/>
  <c r="P156" i="1" s="1"/>
  <c r="M28" i="1"/>
  <c r="M29" i="1" s="1"/>
  <c r="M38" i="1" s="1"/>
  <c r="O28" i="1"/>
  <c r="O29" i="1" s="1"/>
  <c r="O38" i="1" s="1"/>
  <c r="N28" i="1"/>
  <c r="N29" i="1" s="1"/>
  <c r="N38" i="1" s="1"/>
  <c r="P28" i="1"/>
  <c r="P29" i="1" s="1"/>
  <c r="P38" i="1" s="1"/>
  <c r="C146" i="1"/>
  <c r="C147" i="1" s="1"/>
  <c r="C156" i="1" s="1"/>
  <c r="E146" i="1"/>
  <c r="E147" i="1" s="1"/>
  <c r="E156" i="1" s="1"/>
  <c r="D146" i="1"/>
  <c r="D147" i="1" s="1"/>
  <c r="D156" i="1" s="1"/>
  <c r="F146" i="1"/>
  <c r="F147" i="1" s="1"/>
  <c r="F156" i="1" s="1"/>
  <c r="D24" i="1"/>
  <c r="C19" i="1"/>
  <c r="C21" i="1" s="1"/>
  <c r="F19" i="1"/>
  <c r="F24" i="1" s="1"/>
  <c r="D87" i="1"/>
  <c r="D48" i="1" s="1"/>
  <c r="D57" i="1" s="1"/>
  <c r="F87" i="1"/>
  <c r="F48" i="1" s="1"/>
  <c r="F57" i="1" s="1"/>
  <c r="C87" i="1"/>
  <c r="C48" i="1" s="1"/>
  <c r="C57" i="1" s="1"/>
  <c r="E19" i="1"/>
  <c r="E21" i="1" s="1"/>
  <c r="E22" i="1" s="1"/>
  <c r="D21" i="1"/>
  <c r="D22" i="1" s="1"/>
  <c r="E87" i="1"/>
  <c r="E48" i="1" s="1"/>
  <c r="E57" i="1" s="1"/>
  <c r="C24" i="1" l="1"/>
  <c r="F21" i="1"/>
  <c r="F22" i="1" s="1"/>
  <c r="F26" i="1" s="1"/>
  <c r="E24" i="1"/>
  <c r="E26" i="1" s="1"/>
  <c r="E28" i="1" s="1"/>
  <c r="D26" i="1"/>
  <c r="C22" i="1"/>
  <c r="C26" i="1" l="1"/>
  <c r="C28" i="1" s="1"/>
  <c r="F70" i="1"/>
  <c r="F28" i="1"/>
  <c r="E70" i="1"/>
  <c r="E71" i="1" s="1"/>
  <c r="D28" i="1"/>
  <c r="D70" i="1"/>
  <c r="C70" i="1" l="1"/>
  <c r="C71" i="1" s="1"/>
  <c r="F71" i="1"/>
  <c r="F72" i="1"/>
  <c r="E72" i="1"/>
  <c r="E29" i="1" s="1"/>
  <c r="E38" i="1" s="1"/>
  <c r="D72" i="1"/>
  <c r="D71" i="1"/>
  <c r="C72" i="1" l="1"/>
  <c r="E59" i="1"/>
  <c r="D29" i="1"/>
  <c r="D38" i="1" s="1"/>
  <c r="F73" i="1"/>
  <c r="F74" i="1" s="1"/>
  <c r="F29" i="1"/>
  <c r="F38" i="1" s="1"/>
  <c r="E73" i="1"/>
  <c r="E74" i="1" s="1"/>
  <c r="D73" i="1"/>
  <c r="D74" i="1" s="1"/>
  <c r="C29" i="1" l="1"/>
  <c r="C38" i="1" s="1"/>
  <c r="C73" i="1"/>
  <c r="C74" i="1" s="1"/>
  <c r="D59" i="1"/>
  <c r="F59" i="1"/>
  <c r="C59" i="1" l="1"/>
</calcChain>
</file>

<file path=xl/comments1.xml><?xml version="1.0" encoding="utf-8"?>
<comments xmlns="http://schemas.openxmlformats.org/spreadsheetml/2006/main">
  <authors>
    <author>Freeth Thomas (2017)</author>
    <author>EJ:</author>
    <author>Louise Yates</author>
  </authors>
  <commentList>
    <comment ref="C4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2 security staff x 4hrs</t>
        </r>
      </text>
    </comment>
    <comment ref="C48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8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8" authorId="1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D51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Louise Yates:</t>
        </r>
        <r>
          <rPr>
            <sz val="9"/>
            <color indexed="81"/>
            <rFont val="Tahoma"/>
            <family val="2"/>
          </rPr>
          <t xml:space="preserve">
For area</t>
        </r>
      </text>
    </comment>
    <comment ref="B76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staff also need to double as Box Office staff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Freeth Thomas (2017):</t>
        </r>
        <r>
          <rPr>
            <sz val="9"/>
            <color indexed="81"/>
            <rFont val="Tahoma"/>
            <family val="2"/>
          </rPr>
          <t xml:space="preserve">
FOH Manager is also the volunteer lead</t>
        </r>
      </text>
    </comment>
  </commentList>
</comments>
</file>

<file path=xl/sharedStrings.xml><?xml version="1.0" encoding="utf-8"?>
<sst xmlns="http://schemas.openxmlformats.org/spreadsheetml/2006/main" count="281" uniqueCount="79">
  <si>
    <t>Forecast</t>
  </si>
  <si>
    <t>Show</t>
  </si>
  <si>
    <t>Company</t>
  </si>
  <si>
    <t>Venue</t>
  </si>
  <si>
    <t>Date</t>
  </si>
  <si>
    <t>Time</t>
  </si>
  <si>
    <t>Duration</t>
  </si>
  <si>
    <t>INCOME</t>
  </si>
  <si>
    <t>Variable assumptions</t>
  </si>
  <si>
    <t>Capacity</t>
  </si>
  <si>
    <t>Projected sales %</t>
  </si>
  <si>
    <t>Estimated attendance</t>
  </si>
  <si>
    <t xml:space="preserve">  Expected Total Ticket Yield</t>
  </si>
  <si>
    <t xml:space="preserve">  Average Ticket Yield (£)</t>
  </si>
  <si>
    <t>Number of performances</t>
  </si>
  <si>
    <t xml:space="preserve">  Total Attendance</t>
  </si>
  <si>
    <t>Gross Box Office</t>
  </si>
  <si>
    <t>VAT element</t>
  </si>
  <si>
    <t>Net Box Office Contribution</t>
  </si>
  <si>
    <t>Less: Visiting Company and Other Costs</t>
  </si>
  <si>
    <t>Fee</t>
  </si>
  <si>
    <t>Security</t>
  </si>
  <si>
    <t>Technical Manager / Apprentice</t>
  </si>
  <si>
    <t>FOH Costs</t>
  </si>
  <si>
    <t>Marketing Manager / Apprentice</t>
  </si>
  <si>
    <t>Total Cost</t>
  </si>
  <si>
    <t xml:space="preserve">TOTAL PROFIT OR LOSS </t>
  </si>
  <si>
    <t>Key Assumptions</t>
  </si>
  <si>
    <t>Calculated Fields</t>
  </si>
  <si>
    <t>Guaranteed Fees</t>
  </si>
  <si>
    <t>Royalty rate</t>
  </si>
  <si>
    <t>Models</t>
  </si>
  <si>
    <t xml:space="preserve"> Box Office Data</t>
  </si>
  <si>
    <t>Total Box Office</t>
  </si>
  <si>
    <t>Spektrix fee</t>
  </si>
  <si>
    <t>Merchant fee</t>
  </si>
  <si>
    <t>Total Box Office minus credit cards &amp; VAT</t>
  </si>
  <si>
    <t>Guaranteed Royalty</t>
  </si>
  <si>
    <t>FOH</t>
  </si>
  <si>
    <t>Attendants - Rate</t>
  </si>
  <si>
    <t>Hours</t>
  </si>
  <si>
    <t>Attendants Number</t>
  </si>
  <si>
    <t>Total Performance cost</t>
  </si>
  <si>
    <t>FOH Manager</t>
  </si>
  <si>
    <t>Rate</t>
  </si>
  <si>
    <t>Total cost</t>
  </si>
  <si>
    <t>FOH costs</t>
  </si>
  <si>
    <t>Crew</t>
  </si>
  <si>
    <t>Crew costs</t>
  </si>
  <si>
    <t>Technical input (in half days)</t>
  </si>
  <si>
    <t>Tech Manager costs</t>
  </si>
  <si>
    <t>Technical Hire Costs</t>
  </si>
  <si>
    <t>Light</t>
  </si>
  <si>
    <t>Sound</t>
  </si>
  <si>
    <t>AV</t>
  </si>
  <si>
    <t>Set</t>
  </si>
  <si>
    <t>Miscellaneous</t>
  </si>
  <si>
    <t>Festival Wide</t>
  </si>
  <si>
    <t>Full Price</t>
  </si>
  <si>
    <t>Full Price sales</t>
  </si>
  <si>
    <t>Conc ticket sales</t>
  </si>
  <si>
    <t>Conc ticket price</t>
  </si>
  <si>
    <t>H2017</t>
  </si>
  <si>
    <t xml:space="preserve">  % Attendance Full Price Tickets</t>
  </si>
  <si>
    <t>Rider</t>
  </si>
  <si>
    <t>Wild Beasts</t>
  </si>
  <si>
    <t>City Hall</t>
  </si>
  <si>
    <t xml:space="preserve">  % Attendance Conc. Tickets</t>
  </si>
  <si>
    <t>Production Approx</t>
  </si>
  <si>
    <t>Orchestra</t>
  </si>
  <si>
    <t>8pm</t>
  </si>
  <si>
    <t>December</t>
  </si>
  <si>
    <t>Total Costs</t>
  </si>
  <si>
    <t>Bottom Line</t>
  </si>
  <si>
    <t>Wild Beasts: £25/£35. Fee 25k.</t>
  </si>
  <si>
    <t>Wild Beasts: £25/£35. Fee 20k.</t>
  </si>
  <si>
    <t>Wild Beasts: £29/£39. Fee 20k</t>
  </si>
  <si>
    <t>Wild Beasts: £29/£39. Fee 25k.</t>
  </si>
  <si>
    <t>Venue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</si>
</sst>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£&quot;#,##0;[Red]\-&quot;£&quot;#,##0"/>
    <numFmt numFmtId="43" formatCode="_-* #,##0.00_-;\-* #,##0.00_-;_-* &quot;-&quot;??_-;_-@_-"/>
    <numFmt numFmtId="164" formatCode="#,##0;\(#,##0\)"/>
    <numFmt numFmtId="165" formatCode="_-* #,##0_-;\-* #,##0_-;_-* &quot;-&quot;??_-;_-@_-"/>
    <numFmt numFmtId="166" formatCode="&quot;£ &quot;#,##0.00;\(&quot;£ &quot;#,##0.00\)"/>
    <numFmt numFmtId="167" formatCode="&quot;£ &quot;#,##0;\(&quot;£ &quot;#,##0\)"/>
    <numFmt numFmtId="168" formatCode="_-* #,##0.0_-;\-* #,##0.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3" fillId="0" borderId="0"/>
    <xf numFmtId="0" fontId="7" fillId="0" borderId="0" applyNumberFormat="0"/>
  </cellStyleXfs>
  <cellXfs count="87">
    <xf numFmtId="0" fontId="0" fillId="0" borderId="0" xfId="0"/>
    <xf numFmtId="0" fontId="2" fillId="0" borderId="0" xfId="3" applyFont="1"/>
    <xf numFmtId="0" fontId="5" fillId="0" borderId="5" xfId="4" applyNumberFormat="1" applyFont="1" applyBorder="1" applyAlignment="1"/>
    <xf numFmtId="0" fontId="6" fillId="3" borderId="5" xfId="4" applyNumberFormat="1" applyFont="1" applyFill="1" applyBorder="1" applyAlignment="1"/>
    <xf numFmtId="0" fontId="2" fillId="3" borderId="5" xfId="4" applyNumberFormat="1" applyFont="1" applyFill="1" applyBorder="1" applyAlignment="1"/>
    <xf numFmtId="164" fontId="2" fillId="3" borderId="5" xfId="4" applyFont="1" applyFill="1" applyBorder="1" applyAlignment="1"/>
    <xf numFmtId="164" fontId="2" fillId="0" borderId="5" xfId="4" applyFont="1" applyFill="1" applyBorder="1" applyAlignment="1"/>
    <xf numFmtId="164" fontId="2" fillId="3" borderId="5" xfId="4" applyFont="1" applyFill="1" applyBorder="1" applyAlignment="1">
      <alignment horizontal="left"/>
    </xf>
    <xf numFmtId="164" fontId="2" fillId="0" borderId="5" xfId="4" applyFont="1" applyFill="1" applyBorder="1"/>
    <xf numFmtId="164" fontId="2" fillId="0" borderId="5" xfId="4" applyFont="1" applyBorder="1" applyAlignment="1"/>
    <xf numFmtId="0" fontId="2" fillId="0" borderId="5" xfId="4" applyNumberFormat="1" applyFont="1" applyBorder="1" applyAlignment="1">
      <alignment horizontal="left"/>
    </xf>
    <xf numFmtId="164" fontId="4" fillId="4" borderId="5" xfId="4" applyFont="1" applyFill="1" applyBorder="1"/>
    <xf numFmtId="164" fontId="6" fillId="0" borderId="5" xfId="4" applyFont="1" applyBorder="1"/>
    <xf numFmtId="0" fontId="2" fillId="0" borderId="5" xfId="4" applyNumberFormat="1" applyFont="1" applyFill="1" applyBorder="1" applyAlignment="1"/>
    <xf numFmtId="0" fontId="2" fillId="0" borderId="3" xfId="4" applyNumberFormat="1" applyFont="1" applyFill="1" applyBorder="1" applyAlignment="1"/>
    <xf numFmtId="164" fontId="2" fillId="0" borderId="3" xfId="4" applyFont="1" applyFill="1" applyBorder="1"/>
    <xf numFmtId="164" fontId="2" fillId="0" borderId="5" xfId="4" applyFont="1" applyBorder="1"/>
    <xf numFmtId="0" fontId="4" fillId="0" borderId="6" xfId="3" applyFont="1" applyBorder="1"/>
    <xf numFmtId="0" fontId="4" fillId="0" borderId="5" xfId="3" applyFont="1" applyBorder="1"/>
    <xf numFmtId="0" fontId="6" fillId="5" borderId="5" xfId="5" applyNumberFormat="1" applyFont="1" applyFill="1" applyBorder="1"/>
    <xf numFmtId="0" fontId="6" fillId="6" borderId="5" xfId="5" applyNumberFormat="1" applyFont="1" applyFill="1" applyBorder="1"/>
    <xf numFmtId="164" fontId="2" fillId="3" borderId="5" xfId="4" applyFont="1" applyFill="1" applyBorder="1"/>
    <xf numFmtId="164" fontId="2" fillId="5" borderId="5" xfId="4" applyFont="1" applyFill="1" applyBorder="1"/>
    <xf numFmtId="164" fontId="5" fillId="0" borderId="5" xfId="4" applyFont="1" applyBorder="1"/>
    <xf numFmtId="0" fontId="6" fillId="0" borderId="5" xfId="5" applyNumberFormat="1" applyFont="1" applyBorder="1"/>
    <xf numFmtId="0" fontId="2" fillId="5" borderId="5" xfId="5" applyNumberFormat="1" applyFont="1" applyFill="1" applyBorder="1"/>
    <xf numFmtId="0" fontId="2" fillId="5" borderId="5" xfId="5" applyFont="1" applyFill="1" applyBorder="1"/>
    <xf numFmtId="0" fontId="2" fillId="0" borderId="5" xfId="5" applyNumberFormat="1" applyFont="1" applyFill="1" applyBorder="1"/>
    <xf numFmtId="0" fontId="4" fillId="0" borderId="5" xfId="5" applyFont="1" applyFill="1" applyBorder="1"/>
    <xf numFmtId="0" fontId="6" fillId="7" borderId="5" xfId="4" applyNumberFormat="1" applyFont="1" applyFill="1" applyBorder="1" applyAlignment="1"/>
    <xf numFmtId="0" fontId="2" fillId="0" borderId="5" xfId="5" applyFont="1" applyFill="1" applyBorder="1"/>
    <xf numFmtId="0" fontId="6" fillId="0" borderId="5" xfId="4" applyNumberFormat="1" applyFont="1" applyFill="1" applyBorder="1" applyAlignment="1"/>
    <xf numFmtId="0" fontId="6" fillId="0" borderId="0" xfId="3" applyFont="1"/>
    <xf numFmtId="0" fontId="6" fillId="6" borderId="0" xfId="3" applyFont="1" applyFill="1"/>
    <xf numFmtId="164" fontId="4" fillId="4" borderId="7" xfId="4" applyFont="1" applyFill="1" applyBorder="1"/>
    <xf numFmtId="164" fontId="2" fillId="0" borderId="0" xfId="4" applyNumberFormat="1" applyFont="1" applyFill="1" applyBorder="1" applyAlignment="1"/>
    <xf numFmtId="164" fontId="2" fillId="0" borderId="0" xfId="4" applyFont="1" applyFill="1" applyBorder="1"/>
    <xf numFmtId="164" fontId="4" fillId="0" borderId="7" xfId="4" applyFont="1" applyBorder="1"/>
    <xf numFmtId="164" fontId="4" fillId="0" borderId="5" xfId="4" applyFont="1" applyBorder="1"/>
    <xf numFmtId="0" fontId="2" fillId="6" borderId="5" xfId="5" applyFont="1" applyFill="1" applyBorder="1"/>
    <xf numFmtId="10" fontId="2" fillId="5" borderId="5" xfId="4" applyNumberFormat="1" applyFont="1" applyFill="1" applyBorder="1"/>
    <xf numFmtId="166" fontId="2" fillId="0" borderId="5" xfId="5" applyNumberFormat="1" applyFont="1" applyBorder="1"/>
    <xf numFmtId="166" fontId="2" fillId="5" borderId="5" xfId="5" applyNumberFormat="1" applyFont="1" applyFill="1" applyBorder="1"/>
    <xf numFmtId="165" fontId="2" fillId="5" borderId="5" xfId="2" applyNumberFormat="1" applyFont="1" applyFill="1" applyBorder="1"/>
    <xf numFmtId="166" fontId="2" fillId="0" borderId="5" xfId="5" applyNumberFormat="1" applyFont="1" applyFill="1" applyBorder="1"/>
    <xf numFmtId="167" fontId="2" fillId="7" borderId="7" xfId="5" applyNumberFormat="1" applyFont="1" applyFill="1" applyBorder="1"/>
    <xf numFmtId="167" fontId="2" fillId="0" borderId="5" xfId="5" applyNumberFormat="1" applyFont="1" applyFill="1" applyBorder="1"/>
    <xf numFmtId="168" fontId="2" fillId="0" borderId="5" xfId="2" applyNumberFormat="1" applyFont="1" applyFill="1" applyBorder="1"/>
    <xf numFmtId="167" fontId="2" fillId="7" borderId="8" xfId="5" applyNumberFormat="1" applyFont="1" applyFill="1" applyBorder="1"/>
    <xf numFmtId="0" fontId="2" fillId="0" borderId="9" xfId="3" applyFont="1" applyBorder="1"/>
    <xf numFmtId="0" fontId="2" fillId="0" borderId="5" xfId="3" applyFont="1" applyBorder="1"/>
    <xf numFmtId="6" fontId="2" fillId="0" borderId="5" xfId="3" applyNumberFormat="1" applyFont="1" applyBorder="1"/>
    <xf numFmtId="164" fontId="2" fillId="6" borderId="7" xfId="4" applyFont="1" applyFill="1" applyBorder="1"/>
    <xf numFmtId="0" fontId="4" fillId="0" borderId="2" xfId="3" applyFont="1" applyBorder="1" applyAlignment="1">
      <alignment horizontal="center"/>
    </xf>
    <xf numFmtId="164" fontId="4" fillId="0" borderId="3" xfId="4" applyFont="1" applyBorder="1" applyAlignment="1">
      <alignment horizontal="center"/>
    </xf>
    <xf numFmtId="0" fontId="4" fillId="0" borderId="5" xfId="3" applyFont="1" applyBorder="1" applyAlignment="1">
      <alignment horizontal="right" vertical="top" wrapText="1"/>
    </xf>
    <xf numFmtId="0" fontId="4" fillId="0" borderId="3" xfId="3" applyFont="1" applyFill="1" applyBorder="1" applyAlignment="1">
      <alignment horizontal="center" vertical="top" wrapText="1"/>
    </xf>
    <xf numFmtId="0" fontId="2" fillId="2" borderId="3" xfId="3" applyFont="1" applyFill="1" applyBorder="1" applyAlignment="1">
      <alignment horizontal="center" wrapText="1"/>
    </xf>
    <xf numFmtId="14" fontId="2" fillId="2" borderId="3" xfId="3" applyNumberFormat="1" applyFont="1" applyFill="1" applyBorder="1" applyAlignment="1">
      <alignment horizontal="center" wrapText="1"/>
    </xf>
    <xf numFmtId="14" fontId="2" fillId="0" borderId="3" xfId="3" applyNumberFormat="1" applyFont="1" applyBorder="1" applyAlignment="1">
      <alignment horizontal="center" wrapText="1"/>
    </xf>
    <xf numFmtId="164" fontId="2" fillId="0" borderId="3" xfId="4" applyFont="1" applyBorder="1" applyAlignment="1"/>
    <xf numFmtId="164" fontId="6" fillId="0" borderId="3" xfId="4" quotePrefix="1" applyFont="1" applyBorder="1" applyAlignment="1">
      <alignment horizontal="right"/>
    </xf>
    <xf numFmtId="164" fontId="6" fillId="8" borderId="3" xfId="4" quotePrefix="1" applyFont="1" applyFill="1" applyBorder="1" applyAlignment="1">
      <alignment horizontal="right"/>
    </xf>
    <xf numFmtId="9" fontId="6" fillId="8" borderId="3" xfId="1" applyFont="1" applyFill="1" applyBorder="1"/>
    <xf numFmtId="164" fontId="6" fillId="3" borderId="3" xfId="4" applyFont="1" applyFill="1" applyBorder="1"/>
    <xf numFmtId="165" fontId="6" fillId="0" borderId="3" xfId="2" applyNumberFormat="1" applyFont="1" applyFill="1" applyBorder="1"/>
    <xf numFmtId="2" fontId="6" fillId="8" borderId="3" xfId="4" applyNumberFormat="1" applyFont="1" applyFill="1" applyBorder="1"/>
    <xf numFmtId="9" fontId="6" fillId="0" borderId="3" xfId="1" applyFont="1" applyFill="1" applyBorder="1"/>
    <xf numFmtId="1" fontId="6" fillId="0" borderId="3" xfId="4" applyNumberFormat="1" applyFont="1" applyFill="1" applyBorder="1"/>
    <xf numFmtId="43" fontId="4" fillId="3" borderId="3" xfId="4" applyNumberFormat="1" applyFont="1" applyFill="1" applyBorder="1" applyAlignment="1">
      <alignment horizontal="right"/>
    </xf>
    <xf numFmtId="2" fontId="4" fillId="3" borderId="3" xfId="4" applyNumberFormat="1" applyFont="1" applyFill="1" applyBorder="1"/>
    <xf numFmtId="164" fontId="2" fillId="8" borderId="3" xfId="4" applyFont="1" applyFill="1" applyBorder="1"/>
    <xf numFmtId="164" fontId="2" fillId="0" borderId="3" xfId="4" applyFont="1" applyBorder="1"/>
    <xf numFmtId="164" fontId="2" fillId="2" borderId="3" xfId="4" applyFont="1" applyFill="1" applyBorder="1"/>
    <xf numFmtId="164" fontId="4" fillId="4" borderId="1" xfId="4" applyFont="1" applyFill="1" applyBorder="1"/>
    <xf numFmtId="164" fontId="4" fillId="4" borderId="3" xfId="4" applyFont="1" applyFill="1" applyBorder="1"/>
    <xf numFmtId="164" fontId="2" fillId="0" borderId="6" xfId="4" applyFont="1" applyFill="1" applyBorder="1"/>
    <xf numFmtId="164" fontId="2" fillId="0" borderId="4" xfId="4" applyFont="1" applyBorder="1"/>
    <xf numFmtId="0" fontId="4" fillId="0" borderId="0" xfId="3" applyFont="1"/>
    <xf numFmtId="0" fontId="4" fillId="0" borderId="10" xfId="3" applyFont="1" applyBorder="1" applyAlignment="1">
      <alignment horizontal="center"/>
    </xf>
    <xf numFmtId="164" fontId="4" fillId="0" borderId="11" xfId="4" applyFont="1" applyBorder="1" applyAlignment="1">
      <alignment horizontal="center"/>
    </xf>
    <xf numFmtId="164" fontId="4" fillId="2" borderId="6" xfId="4" applyFont="1" applyFill="1" applyBorder="1"/>
    <xf numFmtId="164" fontId="4" fillId="2" borderId="4" xfId="4" applyFont="1" applyFill="1" applyBorder="1"/>
    <xf numFmtId="164" fontId="4" fillId="0" borderId="12" xfId="4" applyFont="1" applyBorder="1" applyAlignment="1">
      <alignment horizontal="left" vertical="center"/>
    </xf>
    <xf numFmtId="164" fontId="4" fillId="0" borderId="13" xfId="4" applyFont="1" applyBorder="1" applyAlignment="1">
      <alignment horizontal="left" vertical="center"/>
    </xf>
    <xf numFmtId="164" fontId="4" fillId="0" borderId="14" xfId="4" applyFont="1" applyBorder="1" applyAlignment="1">
      <alignment horizontal="left" vertical="center"/>
    </xf>
    <xf numFmtId="164" fontId="4" fillId="0" borderId="15" xfId="4" applyFont="1" applyBorder="1" applyAlignment="1">
      <alignment horizontal="left" vertical="center"/>
    </xf>
  </cellXfs>
  <cellStyles count="6">
    <cellStyle name="Comma" xfId="2" builtinId="3"/>
    <cellStyle name="Geneva" xfId="5"/>
    <cellStyle name="Normal" xfId="0" builtinId="0"/>
    <cellStyle name="Normal 3" xfId="3"/>
    <cellStyle name="Normal_Showact2000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tkinsonm\Downloads\Back%20to%20Ours%20Budget%20V6%20Nov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ds Film Festival"/>
      <sheetName val="Summary"/>
      <sheetName val="Area Festivals"/>
      <sheetName val="Feb 17"/>
      <sheetName val="Notes"/>
      <sheetName val="Venue Hire"/>
      <sheetName val="Venue Tech Hires"/>
      <sheetName val="Drssng Rm.Grn Rm.Artst Lisn"/>
      <sheetName val="Crew Hosp"/>
      <sheetName val="Duty of Care"/>
      <sheetName val="Security"/>
      <sheetName val="Transport"/>
      <sheetName val="Tech Mngr &amp; Apprntce"/>
      <sheetName val="Crew"/>
      <sheetName val="FOH"/>
      <sheetName val="Mrktng Mngr &amp; Apprntce"/>
      <sheetName val="Mrktng Cmpgn"/>
      <sheetName val="Access Prfmncs"/>
      <sheetName val="Photography"/>
      <sheetName val="Evaluation"/>
      <sheetName val="Remote Box Office"/>
      <sheetName val="Sheet3"/>
    </sheetNames>
    <sheetDataSet>
      <sheetData sheetId="0"/>
      <sheetData sheetId="1"/>
      <sheetData sheetId="2">
        <row r="99">
          <cell r="O99"/>
        </row>
        <row r="100">
          <cell r="O100"/>
        </row>
        <row r="101">
          <cell r="O101"/>
        </row>
        <row r="102">
          <cell r="O102"/>
        </row>
        <row r="103">
          <cell r="O103"/>
        </row>
        <row r="109">
          <cell r="O109"/>
        </row>
        <row r="118">
          <cell r="O118"/>
        </row>
        <row r="119">
          <cell r="O119"/>
        </row>
        <row r="120">
          <cell r="O120"/>
        </row>
        <row r="121">
          <cell r="O121"/>
        </row>
        <row r="122">
          <cell r="O12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156"/>
  <sheetViews>
    <sheetView tabSelected="1" topLeftCell="A8" zoomScale="87" zoomScaleNormal="87" workbookViewId="0">
      <selection activeCell="G34" sqref="G34:G35"/>
    </sheetView>
  </sheetViews>
  <sheetFormatPr defaultRowHeight="15"/>
  <cols>
    <col min="2" max="2" width="44.7109375" style="1" bestFit="1" customWidth="1"/>
    <col min="3" max="6" width="15.140625" style="1" customWidth="1"/>
    <col min="12" max="12" width="44.7109375" bestFit="1" customWidth="1"/>
    <col min="13" max="16" width="15.140625" customWidth="1"/>
  </cols>
  <sheetData>
    <row r="1" spans="2:16" ht="15.75" thickBot="1">
      <c r="C1"/>
      <c r="D1"/>
      <c r="E1"/>
      <c r="F1"/>
    </row>
    <row r="2" spans="2:16">
      <c r="B2" s="83" t="s">
        <v>74</v>
      </c>
      <c r="C2" s="79" t="s">
        <v>0</v>
      </c>
      <c r="D2" s="53" t="s">
        <v>0</v>
      </c>
      <c r="E2" s="53" t="s">
        <v>0</v>
      </c>
      <c r="F2" s="53" t="s">
        <v>0</v>
      </c>
      <c r="L2" s="83" t="s">
        <v>75</v>
      </c>
      <c r="M2" s="79" t="s">
        <v>0</v>
      </c>
      <c r="N2" s="53" t="s">
        <v>0</v>
      </c>
      <c r="O2" s="53" t="s">
        <v>0</v>
      </c>
      <c r="P2" s="53" t="s">
        <v>0</v>
      </c>
    </row>
    <row r="3" spans="2:16" ht="15.75" thickBot="1">
      <c r="B3" s="84"/>
      <c r="C3" s="80"/>
      <c r="D3" s="54"/>
      <c r="E3" s="54"/>
      <c r="F3" s="54"/>
      <c r="L3" s="84"/>
      <c r="M3" s="80"/>
      <c r="N3" s="54"/>
      <c r="O3" s="54"/>
      <c r="P3" s="54"/>
    </row>
    <row r="4" spans="2:16">
      <c r="B4" s="55" t="s">
        <v>1</v>
      </c>
      <c r="C4" s="56" t="s">
        <v>65</v>
      </c>
      <c r="D4" s="56" t="s">
        <v>65</v>
      </c>
      <c r="E4" s="56" t="s">
        <v>65</v>
      </c>
      <c r="F4" s="56" t="s">
        <v>65</v>
      </c>
      <c r="L4" s="55" t="s">
        <v>1</v>
      </c>
      <c r="M4" s="56" t="s">
        <v>65</v>
      </c>
      <c r="N4" s="56" t="s">
        <v>65</v>
      </c>
      <c r="O4" s="56" t="s">
        <v>65</v>
      </c>
      <c r="P4" s="56" t="s">
        <v>65</v>
      </c>
    </row>
    <row r="5" spans="2:16">
      <c r="B5" s="55" t="s">
        <v>2</v>
      </c>
      <c r="C5" s="56" t="s">
        <v>62</v>
      </c>
      <c r="D5" s="56" t="s">
        <v>62</v>
      </c>
      <c r="E5" s="56" t="s">
        <v>62</v>
      </c>
      <c r="F5" s="56" t="s">
        <v>62</v>
      </c>
      <c r="L5" s="55" t="s">
        <v>2</v>
      </c>
      <c r="M5" s="56" t="s">
        <v>62</v>
      </c>
      <c r="N5" s="56" t="s">
        <v>62</v>
      </c>
      <c r="O5" s="56" t="s">
        <v>62</v>
      </c>
      <c r="P5" s="56" t="s">
        <v>62</v>
      </c>
    </row>
    <row r="6" spans="2:16">
      <c r="B6" s="55" t="s">
        <v>3</v>
      </c>
      <c r="C6" s="57" t="s">
        <v>66</v>
      </c>
      <c r="D6" s="57" t="s">
        <v>66</v>
      </c>
      <c r="E6" s="57" t="s">
        <v>66</v>
      </c>
      <c r="F6" s="57" t="s">
        <v>66</v>
      </c>
      <c r="L6" s="55" t="s">
        <v>3</v>
      </c>
      <c r="M6" s="57" t="s">
        <v>66</v>
      </c>
      <c r="N6" s="57" t="s">
        <v>66</v>
      </c>
      <c r="O6" s="57" t="s">
        <v>66</v>
      </c>
      <c r="P6" s="57" t="s">
        <v>66</v>
      </c>
    </row>
    <row r="7" spans="2:16">
      <c r="B7" s="55" t="s">
        <v>4</v>
      </c>
      <c r="C7" s="58" t="s">
        <v>71</v>
      </c>
      <c r="D7" s="58" t="s">
        <v>71</v>
      </c>
      <c r="E7" s="58" t="s">
        <v>71</v>
      </c>
      <c r="F7" s="58" t="s">
        <v>71</v>
      </c>
      <c r="L7" s="55" t="s">
        <v>4</v>
      </c>
      <c r="M7" s="58" t="s">
        <v>71</v>
      </c>
      <c r="N7" s="58" t="s">
        <v>71</v>
      </c>
      <c r="O7" s="58" t="s">
        <v>71</v>
      </c>
      <c r="P7" s="58" t="s">
        <v>71</v>
      </c>
    </row>
    <row r="8" spans="2:16">
      <c r="B8" s="55" t="s">
        <v>5</v>
      </c>
      <c r="C8" s="58" t="s">
        <v>70</v>
      </c>
      <c r="D8" s="58" t="s">
        <v>70</v>
      </c>
      <c r="E8" s="58" t="s">
        <v>70</v>
      </c>
      <c r="F8" s="58" t="s">
        <v>70</v>
      </c>
      <c r="L8" s="55" t="s">
        <v>5</v>
      </c>
      <c r="M8" s="58" t="s">
        <v>70</v>
      </c>
      <c r="N8" s="58" t="s">
        <v>70</v>
      </c>
      <c r="O8" s="58" t="s">
        <v>70</v>
      </c>
      <c r="P8" s="58" t="s">
        <v>70</v>
      </c>
    </row>
    <row r="9" spans="2:16">
      <c r="B9" s="55" t="s">
        <v>6</v>
      </c>
      <c r="C9" s="59"/>
      <c r="D9" s="59"/>
      <c r="E9" s="59"/>
      <c r="F9" s="59"/>
      <c r="L9" s="55" t="s">
        <v>6</v>
      </c>
      <c r="M9" s="59"/>
      <c r="N9" s="59"/>
      <c r="O9" s="59"/>
      <c r="P9" s="59"/>
    </row>
    <row r="10" spans="2:16">
      <c r="B10" s="2" t="s">
        <v>7</v>
      </c>
      <c r="C10" s="60"/>
      <c r="D10" s="60"/>
      <c r="E10" s="60"/>
      <c r="F10" s="60"/>
      <c r="L10" s="2" t="s">
        <v>7</v>
      </c>
      <c r="M10" s="60"/>
      <c r="N10" s="60"/>
      <c r="O10" s="60"/>
      <c r="P10" s="60"/>
    </row>
    <row r="11" spans="2:16">
      <c r="B11" s="3" t="s">
        <v>8</v>
      </c>
      <c r="C11" s="61"/>
      <c r="D11" s="61"/>
      <c r="E11" s="61"/>
      <c r="F11" s="61"/>
      <c r="L11" s="3" t="s">
        <v>8</v>
      </c>
      <c r="M11" s="61"/>
      <c r="N11" s="61"/>
      <c r="O11" s="61"/>
      <c r="P11" s="61"/>
    </row>
    <row r="12" spans="2:16">
      <c r="B12" s="4" t="s">
        <v>9</v>
      </c>
      <c r="C12" s="62">
        <v>1100</v>
      </c>
      <c r="D12" s="62">
        <v>1100</v>
      </c>
      <c r="E12" s="62">
        <v>1100</v>
      </c>
      <c r="F12" s="62">
        <v>1100</v>
      </c>
      <c r="L12" s="4" t="s">
        <v>9</v>
      </c>
      <c r="M12" s="62">
        <v>1100</v>
      </c>
      <c r="N12" s="62">
        <v>1100</v>
      </c>
      <c r="O12" s="62">
        <v>1100</v>
      </c>
      <c r="P12" s="62">
        <v>1100</v>
      </c>
    </row>
    <row r="13" spans="2:16">
      <c r="B13" s="5" t="s">
        <v>10</v>
      </c>
      <c r="C13" s="63">
        <v>0.6</v>
      </c>
      <c r="D13" s="63">
        <v>0.7</v>
      </c>
      <c r="E13" s="63">
        <v>0.8</v>
      </c>
      <c r="F13" s="63">
        <v>0.9</v>
      </c>
      <c r="L13" s="5" t="s">
        <v>10</v>
      </c>
      <c r="M13" s="63">
        <v>0.6</v>
      </c>
      <c r="N13" s="63">
        <v>0.7</v>
      </c>
      <c r="O13" s="63">
        <v>0.8</v>
      </c>
      <c r="P13" s="63">
        <v>0.9</v>
      </c>
    </row>
    <row r="14" spans="2:16">
      <c r="B14" s="5" t="s">
        <v>11</v>
      </c>
      <c r="C14" s="64">
        <f>+C12*C13</f>
        <v>660</v>
      </c>
      <c r="D14" s="64">
        <f>+D12*D13</f>
        <v>770</v>
      </c>
      <c r="E14" s="64">
        <f t="shared" ref="E14" si="0">+E12*E13</f>
        <v>880</v>
      </c>
      <c r="F14" s="64">
        <f t="shared" ref="F14" si="1">+F12*F13</f>
        <v>990</v>
      </c>
      <c r="L14" s="5" t="s">
        <v>11</v>
      </c>
      <c r="M14" s="64">
        <f>+M12*M13</f>
        <v>660</v>
      </c>
      <c r="N14" s="64">
        <f>+N12*N13</f>
        <v>770</v>
      </c>
      <c r="O14" s="64">
        <f t="shared" ref="O14:P14" si="2">+O12*O13</f>
        <v>880</v>
      </c>
      <c r="P14" s="64">
        <f t="shared" si="2"/>
        <v>990</v>
      </c>
    </row>
    <row r="15" spans="2:16">
      <c r="B15" s="6" t="s">
        <v>63</v>
      </c>
      <c r="C15" s="63">
        <v>0.7</v>
      </c>
      <c r="D15" s="63">
        <v>0.7</v>
      </c>
      <c r="E15" s="63">
        <v>0.7</v>
      </c>
      <c r="F15" s="63">
        <v>0.7</v>
      </c>
      <c r="L15" s="6" t="s">
        <v>63</v>
      </c>
      <c r="M15" s="63">
        <v>0.7</v>
      </c>
      <c r="N15" s="63">
        <v>0.7</v>
      </c>
      <c r="O15" s="63">
        <v>0.7</v>
      </c>
      <c r="P15" s="63">
        <v>0.7</v>
      </c>
    </row>
    <row r="16" spans="2:16">
      <c r="B16" s="6" t="s">
        <v>59</v>
      </c>
      <c r="C16" s="65">
        <f>+C14*C15</f>
        <v>461.99999999999994</v>
      </c>
      <c r="D16" s="65">
        <f>+D14*D15</f>
        <v>539</v>
      </c>
      <c r="E16" s="65">
        <f>+E14*E15</f>
        <v>616</v>
      </c>
      <c r="F16" s="65">
        <f>+F14*F15</f>
        <v>693</v>
      </c>
      <c r="L16" s="6" t="s">
        <v>59</v>
      </c>
      <c r="M16" s="65">
        <f>+M14*M15</f>
        <v>461.99999999999994</v>
      </c>
      <c r="N16" s="65">
        <f>+N14*N15</f>
        <v>539</v>
      </c>
      <c r="O16" s="65">
        <f>+O14*O15</f>
        <v>616</v>
      </c>
      <c r="P16" s="65">
        <f>+P14*P15</f>
        <v>693</v>
      </c>
    </row>
    <row r="17" spans="2:16">
      <c r="B17" s="6" t="s">
        <v>58</v>
      </c>
      <c r="C17" s="66">
        <v>35</v>
      </c>
      <c r="D17" s="66">
        <v>35</v>
      </c>
      <c r="E17" s="66">
        <v>35</v>
      </c>
      <c r="F17" s="66">
        <v>35</v>
      </c>
      <c r="L17" s="6" t="s">
        <v>58</v>
      </c>
      <c r="M17" s="66">
        <v>35</v>
      </c>
      <c r="N17" s="66">
        <v>35</v>
      </c>
      <c r="O17" s="66">
        <v>35</v>
      </c>
      <c r="P17" s="66">
        <v>35</v>
      </c>
    </row>
    <row r="18" spans="2:16">
      <c r="B18" s="6" t="s">
        <v>67</v>
      </c>
      <c r="C18" s="67">
        <f>1-C15</f>
        <v>0.30000000000000004</v>
      </c>
      <c r="D18" s="67">
        <f>1-D15</f>
        <v>0.30000000000000004</v>
      </c>
      <c r="E18" s="67">
        <f>1-E15</f>
        <v>0.30000000000000004</v>
      </c>
      <c r="F18" s="67">
        <f>1-F15</f>
        <v>0.30000000000000004</v>
      </c>
      <c r="L18" s="6" t="s">
        <v>67</v>
      </c>
      <c r="M18" s="67">
        <f>1-M15</f>
        <v>0.30000000000000004</v>
      </c>
      <c r="N18" s="67">
        <f>1-N15</f>
        <v>0.30000000000000004</v>
      </c>
      <c r="O18" s="67">
        <f>1-O15</f>
        <v>0.30000000000000004</v>
      </c>
      <c r="P18" s="67">
        <f>1-P15</f>
        <v>0.30000000000000004</v>
      </c>
    </row>
    <row r="19" spans="2:16">
      <c r="B19" s="6" t="s">
        <v>60</v>
      </c>
      <c r="C19" s="68">
        <f>+C18*C14</f>
        <v>198.00000000000003</v>
      </c>
      <c r="D19" s="68">
        <f>+D18*D14</f>
        <v>231.00000000000003</v>
      </c>
      <c r="E19" s="68">
        <f>+E18*E14</f>
        <v>264.00000000000006</v>
      </c>
      <c r="F19" s="68">
        <f>+F18*F14</f>
        <v>297.00000000000006</v>
      </c>
      <c r="L19" s="6" t="s">
        <v>60</v>
      </c>
      <c r="M19" s="68">
        <f>+M18*M14</f>
        <v>198.00000000000003</v>
      </c>
      <c r="N19" s="68">
        <f>+N18*N14</f>
        <v>231.00000000000003</v>
      </c>
      <c r="O19" s="68">
        <f>+O18*O14</f>
        <v>264.00000000000006</v>
      </c>
      <c r="P19" s="68">
        <f>+P18*P14</f>
        <v>297.00000000000006</v>
      </c>
    </row>
    <row r="20" spans="2:16">
      <c r="B20" s="6" t="s">
        <v>61</v>
      </c>
      <c r="C20" s="66">
        <v>25</v>
      </c>
      <c r="D20" s="66">
        <v>25</v>
      </c>
      <c r="E20" s="66">
        <v>25</v>
      </c>
      <c r="F20" s="66">
        <v>25</v>
      </c>
      <c r="L20" s="6" t="s">
        <v>61</v>
      </c>
      <c r="M20" s="66">
        <v>25</v>
      </c>
      <c r="N20" s="66">
        <v>25</v>
      </c>
      <c r="O20" s="66">
        <v>25</v>
      </c>
      <c r="P20" s="66">
        <v>25</v>
      </c>
    </row>
    <row r="21" spans="2:16">
      <c r="B21" s="7" t="s">
        <v>12</v>
      </c>
      <c r="C21" s="69">
        <f>+(C19*C20)+(C16*C17)</f>
        <v>21120</v>
      </c>
      <c r="D21" s="69">
        <f>+(D19*D20)+(D16*D17)</f>
        <v>24640</v>
      </c>
      <c r="E21" s="69">
        <f>+(E19*E20)+(E16*E17)</f>
        <v>28160</v>
      </c>
      <c r="F21" s="69">
        <f>+(F19*F20)+(F16*F17)</f>
        <v>31680</v>
      </c>
      <c r="L21" s="7" t="s">
        <v>12</v>
      </c>
      <c r="M21" s="69">
        <f>+(M19*M20)+(M16*M17)</f>
        <v>21120</v>
      </c>
      <c r="N21" s="69">
        <f>+(N19*N20)+(N16*N17)</f>
        <v>24640</v>
      </c>
      <c r="O21" s="69">
        <f>+(O19*O20)+(O16*O17)</f>
        <v>28160</v>
      </c>
      <c r="P21" s="69">
        <f>+(P19*P20)+(P16*P17)</f>
        <v>31680</v>
      </c>
    </row>
    <row r="22" spans="2:16">
      <c r="B22" s="5" t="s">
        <v>13</v>
      </c>
      <c r="C22" s="70">
        <f t="shared" ref="C22" si="3">+IF(C21=0,0,C21/(C16+C19))</f>
        <v>32</v>
      </c>
      <c r="D22" s="70">
        <f t="shared" ref="D22:E22" si="4">+IF(D21=0,0,D21/(D16+D19))</f>
        <v>32</v>
      </c>
      <c r="E22" s="70">
        <f t="shared" si="4"/>
        <v>32</v>
      </c>
      <c r="F22" s="70">
        <f t="shared" ref="F22" si="5">+IF(F21=0,0,F21/(F16+F19))</f>
        <v>32</v>
      </c>
      <c r="L22" s="5" t="s">
        <v>13</v>
      </c>
      <c r="M22" s="70">
        <f t="shared" ref="M22:P22" si="6">+IF(M21=0,0,M21/(M16+M19))</f>
        <v>32</v>
      </c>
      <c r="N22" s="70">
        <f t="shared" si="6"/>
        <v>32</v>
      </c>
      <c r="O22" s="70">
        <f t="shared" si="6"/>
        <v>32</v>
      </c>
      <c r="P22" s="70">
        <f t="shared" si="6"/>
        <v>32</v>
      </c>
    </row>
    <row r="23" spans="2:16">
      <c r="B23" s="8" t="s">
        <v>14</v>
      </c>
      <c r="C23" s="71">
        <v>1</v>
      </c>
      <c r="D23" s="71">
        <v>1</v>
      </c>
      <c r="E23" s="71">
        <v>1</v>
      </c>
      <c r="F23" s="71">
        <v>1</v>
      </c>
      <c r="L23" s="8" t="s">
        <v>14</v>
      </c>
      <c r="M23" s="71">
        <v>1</v>
      </c>
      <c r="N23" s="71">
        <v>1</v>
      </c>
      <c r="O23" s="71">
        <v>1</v>
      </c>
      <c r="P23" s="71">
        <v>1</v>
      </c>
    </row>
    <row r="24" spans="2:16">
      <c r="B24" s="9" t="s">
        <v>15</v>
      </c>
      <c r="C24" s="72">
        <f>C23*(C19+C16)</f>
        <v>660</v>
      </c>
      <c r="D24" s="72">
        <f>D23*(D19+D16)</f>
        <v>770</v>
      </c>
      <c r="E24" s="72">
        <f>E23*(E19+E16)</f>
        <v>880</v>
      </c>
      <c r="F24" s="72">
        <f>F23*(F19+F16)</f>
        <v>990</v>
      </c>
      <c r="L24" s="9" t="s">
        <v>15</v>
      </c>
      <c r="M24" s="72">
        <f>M23*(M19+M16)</f>
        <v>660</v>
      </c>
      <c r="N24" s="72">
        <f>N23*(N19+N16)</f>
        <v>770</v>
      </c>
      <c r="O24" s="72">
        <f>O23*(O19+O16)</f>
        <v>880</v>
      </c>
      <c r="P24" s="72">
        <f>P23*(P19+P16)</f>
        <v>990</v>
      </c>
    </row>
    <row r="25" spans="2:16">
      <c r="B25" s="9"/>
      <c r="C25" s="72"/>
      <c r="D25" s="72"/>
      <c r="E25" s="72"/>
      <c r="F25" s="72"/>
      <c r="L25" s="9"/>
      <c r="M25" s="72"/>
      <c r="N25" s="72"/>
      <c r="O25" s="72"/>
      <c r="P25" s="72"/>
    </row>
    <row r="26" spans="2:16">
      <c r="B26" s="10" t="s">
        <v>16</v>
      </c>
      <c r="C26" s="73">
        <f>C24*C22</f>
        <v>21120</v>
      </c>
      <c r="D26" s="73">
        <f>D24*D22</f>
        <v>24640</v>
      </c>
      <c r="E26" s="73">
        <f>E24*E22</f>
        <v>28160</v>
      </c>
      <c r="F26" s="73">
        <f>F24*F22</f>
        <v>31680</v>
      </c>
      <c r="L26" s="10" t="s">
        <v>16</v>
      </c>
      <c r="M26" s="73">
        <f>M24*M22</f>
        <v>21120</v>
      </c>
      <c r="N26" s="73">
        <f>N24*N22</f>
        <v>24640</v>
      </c>
      <c r="O26" s="73">
        <f>O24*O22</f>
        <v>28160</v>
      </c>
      <c r="P26" s="73">
        <f>P24*P22</f>
        <v>31680</v>
      </c>
    </row>
    <row r="27" spans="2:16">
      <c r="B27" s="10"/>
      <c r="C27" s="72">
        <v>0</v>
      </c>
      <c r="D27" s="72">
        <v>0</v>
      </c>
      <c r="E27" s="72">
        <v>0</v>
      </c>
      <c r="F27" s="72">
        <v>0</v>
      </c>
      <c r="L27" s="10"/>
      <c r="M27" s="72">
        <v>0</v>
      </c>
      <c r="N27" s="72">
        <v>0</v>
      </c>
      <c r="O27" s="72">
        <v>0</v>
      </c>
      <c r="P27" s="72">
        <v>0</v>
      </c>
    </row>
    <row r="28" spans="2:16">
      <c r="B28" s="10" t="s">
        <v>17</v>
      </c>
      <c r="C28" s="72">
        <f>-C26/6</f>
        <v>-3520</v>
      </c>
      <c r="D28" s="72">
        <f>-D26/6</f>
        <v>-4106.666666666667</v>
      </c>
      <c r="E28" s="72">
        <f>-E26/6</f>
        <v>-4693.333333333333</v>
      </c>
      <c r="F28" s="72">
        <f>-F26/6</f>
        <v>-5280</v>
      </c>
      <c r="L28" s="10" t="s">
        <v>17</v>
      </c>
      <c r="M28" s="72">
        <f>-M26/6</f>
        <v>-3520</v>
      </c>
      <c r="N28" s="72">
        <f>-N26/6</f>
        <v>-4106.666666666667</v>
      </c>
      <c r="O28" s="72">
        <f>-O26/6</f>
        <v>-4693.333333333333</v>
      </c>
      <c r="P28" s="72">
        <f>-P26/6</f>
        <v>-5280</v>
      </c>
    </row>
    <row r="29" spans="2:16">
      <c r="B29" s="74" t="s">
        <v>18</v>
      </c>
      <c r="C29" s="74">
        <f>+C26+C27+C28</f>
        <v>17600</v>
      </c>
      <c r="D29" s="74">
        <f>+D26+D27+D28</f>
        <v>20533.333333333332</v>
      </c>
      <c r="E29" s="74">
        <f>+E26+E27+E28</f>
        <v>23466.666666666668</v>
      </c>
      <c r="F29" s="34">
        <f>+F26+F27+F28</f>
        <v>26400</v>
      </c>
      <c r="L29" s="74" t="s">
        <v>18</v>
      </c>
      <c r="M29" s="74">
        <f>+M26+M27+M28</f>
        <v>17600</v>
      </c>
      <c r="N29" s="74">
        <f>+N26+N27+N28</f>
        <v>20533.333333333332</v>
      </c>
      <c r="O29" s="74">
        <f>+O26+O27+O28</f>
        <v>23466.666666666668</v>
      </c>
      <c r="P29" s="34">
        <f>+P26+P27+P28</f>
        <v>26400</v>
      </c>
    </row>
    <row r="30" spans="2:16">
      <c r="B30" s="12" t="s">
        <v>19</v>
      </c>
      <c r="C30" s="72"/>
      <c r="D30" s="72"/>
      <c r="E30" s="72"/>
      <c r="F30" s="72"/>
      <c r="L30" s="12" t="s">
        <v>19</v>
      </c>
      <c r="M30" s="72"/>
      <c r="N30" s="72"/>
      <c r="O30" s="72"/>
      <c r="P30" s="72"/>
    </row>
    <row r="31" spans="2:16">
      <c r="B31" s="11" t="s">
        <v>20</v>
      </c>
      <c r="C31" s="75">
        <v>25000</v>
      </c>
      <c r="D31" s="75">
        <v>25000</v>
      </c>
      <c r="E31" s="75">
        <v>25000</v>
      </c>
      <c r="F31" s="75">
        <v>25000</v>
      </c>
      <c r="L31" s="11" t="s">
        <v>20</v>
      </c>
      <c r="M31" s="75">
        <v>20000</v>
      </c>
      <c r="N31" s="75">
        <v>20000</v>
      </c>
      <c r="O31" s="75">
        <v>20000</v>
      </c>
      <c r="P31" s="75">
        <v>20000</v>
      </c>
    </row>
    <row r="32" spans="2:16">
      <c r="B32" s="76" t="s">
        <v>64</v>
      </c>
      <c r="C32" s="77">
        <v>250</v>
      </c>
      <c r="D32" s="77">
        <v>250</v>
      </c>
      <c r="E32" s="77">
        <v>250</v>
      </c>
      <c r="F32" s="77">
        <v>250</v>
      </c>
      <c r="L32" s="76" t="s">
        <v>64</v>
      </c>
      <c r="M32" s="77">
        <v>250</v>
      </c>
      <c r="N32" s="77">
        <v>250</v>
      </c>
      <c r="O32" s="77">
        <v>250</v>
      </c>
      <c r="P32" s="77">
        <v>250</v>
      </c>
    </row>
    <row r="33" spans="2:16">
      <c r="B33" s="76" t="s">
        <v>69</v>
      </c>
      <c r="C33" s="77">
        <v>15000</v>
      </c>
      <c r="D33" s="77">
        <v>15000</v>
      </c>
      <c r="E33" s="77">
        <v>15000</v>
      </c>
      <c r="F33" s="77">
        <v>15000</v>
      </c>
      <c r="L33" s="76" t="s">
        <v>69</v>
      </c>
      <c r="M33" s="77">
        <v>15000</v>
      </c>
      <c r="N33" s="77">
        <v>15000</v>
      </c>
      <c r="O33" s="77">
        <v>15000</v>
      </c>
      <c r="P33" s="77">
        <v>15000</v>
      </c>
    </row>
    <row r="34" spans="2:16">
      <c r="B34" s="76" t="s">
        <v>68</v>
      </c>
      <c r="C34" s="77">
        <v>10000</v>
      </c>
      <c r="D34" s="77">
        <v>10000</v>
      </c>
      <c r="E34" s="77">
        <v>10000</v>
      </c>
      <c r="F34" s="77">
        <v>10000</v>
      </c>
      <c r="L34" s="76" t="s">
        <v>68</v>
      </c>
      <c r="M34" s="77">
        <v>10000</v>
      </c>
      <c r="N34" s="77">
        <v>10000</v>
      </c>
      <c r="O34" s="77">
        <v>10000</v>
      </c>
      <c r="P34" s="77">
        <v>10000</v>
      </c>
    </row>
    <row r="35" spans="2:16">
      <c r="B35" s="76" t="s">
        <v>78</v>
      </c>
      <c r="C35" s="77">
        <v>2500</v>
      </c>
      <c r="D35" s="77">
        <v>2500</v>
      </c>
      <c r="E35" s="77">
        <v>2500</v>
      </c>
      <c r="F35" s="77">
        <v>2500</v>
      </c>
      <c r="L35" s="76" t="s">
        <v>78</v>
      </c>
      <c r="M35" s="77">
        <v>2500</v>
      </c>
      <c r="N35" s="77">
        <v>2500</v>
      </c>
      <c r="O35" s="77">
        <v>2500</v>
      </c>
      <c r="P35" s="77">
        <v>2500</v>
      </c>
    </row>
    <row r="36" spans="2:16">
      <c r="B36" s="76" t="s">
        <v>21</v>
      </c>
      <c r="C36" s="77">
        <v>1000</v>
      </c>
      <c r="D36" s="77">
        <v>1000</v>
      </c>
      <c r="E36" s="77">
        <v>1000</v>
      </c>
      <c r="F36" s="77">
        <v>1000</v>
      </c>
      <c r="L36" s="76" t="s">
        <v>21</v>
      </c>
      <c r="M36" s="77">
        <v>1000</v>
      </c>
      <c r="N36" s="77">
        <v>1000</v>
      </c>
      <c r="O36" s="77">
        <v>1000</v>
      </c>
      <c r="P36" s="77">
        <v>1000</v>
      </c>
    </row>
    <row r="37" spans="2:16">
      <c r="B37" s="81" t="s">
        <v>72</v>
      </c>
      <c r="C37" s="82">
        <f>SUM(C31:C36)</f>
        <v>53750</v>
      </c>
      <c r="D37" s="82">
        <f t="shared" ref="D37:F37" si="7">SUM(D31:D36)</f>
        <v>53750</v>
      </c>
      <c r="E37" s="82">
        <f t="shared" si="7"/>
        <v>53750</v>
      </c>
      <c r="F37" s="82">
        <f t="shared" si="7"/>
        <v>53750</v>
      </c>
      <c r="L37" s="81" t="s">
        <v>72</v>
      </c>
      <c r="M37" s="82">
        <f>SUM(M31:M36)</f>
        <v>48750</v>
      </c>
      <c r="N37" s="82">
        <f t="shared" ref="N37:P37" si="8">SUM(N31:N36)</f>
        <v>48750</v>
      </c>
      <c r="O37" s="82">
        <f t="shared" si="8"/>
        <v>48750</v>
      </c>
      <c r="P37" s="82">
        <f t="shared" si="8"/>
        <v>48750</v>
      </c>
    </row>
    <row r="38" spans="2:16">
      <c r="B38" s="74" t="s">
        <v>73</v>
      </c>
      <c r="C38" s="74">
        <f>SUM(C29-C37)</f>
        <v>-36150</v>
      </c>
      <c r="D38" s="74">
        <f t="shared" ref="D38" si="9">SUM(D29-D37)</f>
        <v>-33216.666666666672</v>
      </c>
      <c r="E38" s="74">
        <f t="shared" ref="E38" si="10">SUM(E29-E37)</f>
        <v>-30283.333333333332</v>
      </c>
      <c r="F38" s="74">
        <f t="shared" ref="F38" si="11">SUM(F29-F37)</f>
        <v>-27350</v>
      </c>
      <c r="L38" s="74" t="s">
        <v>73</v>
      </c>
      <c r="M38" s="74">
        <f>SUM(M29-M37)</f>
        <v>-31150</v>
      </c>
      <c r="N38" s="74">
        <f t="shared" ref="N38" si="12">SUM(N29-N37)</f>
        <v>-28216.666666666668</v>
      </c>
      <c r="O38" s="74">
        <f t="shared" ref="O38" si="13">SUM(O29-O37)</f>
        <v>-25283.333333333332</v>
      </c>
      <c r="P38" s="74">
        <f t="shared" ref="P38" si="14">SUM(P29-P37)</f>
        <v>-22350</v>
      </c>
    </row>
    <row r="39" spans="2:16" hidden="1">
      <c r="B39" s="13">
        <f>'[1]Area Festivals'!O99</f>
        <v>0</v>
      </c>
      <c r="C39" s="8">
        <v>0</v>
      </c>
      <c r="D39" s="8">
        <v>0</v>
      </c>
      <c r="E39" s="8">
        <v>0</v>
      </c>
      <c r="F39" s="8">
        <v>0</v>
      </c>
    </row>
    <row r="40" spans="2:16" hidden="1">
      <c r="B40" s="14">
        <f>'[1]Area Festivals'!O100</f>
        <v>0</v>
      </c>
      <c r="C40" s="35">
        <f t="shared" ref="C40:D40" si="15">C116</f>
        <v>396</v>
      </c>
      <c r="D40" s="35">
        <f t="shared" si="15"/>
        <v>396</v>
      </c>
      <c r="E40" s="35">
        <f t="shared" ref="E40:F40" si="16">E116</f>
        <v>396</v>
      </c>
      <c r="F40" s="35">
        <f t="shared" si="16"/>
        <v>396</v>
      </c>
    </row>
    <row r="41" spans="2:16" hidden="1">
      <c r="B41" s="14">
        <f>'[1]Area Festivals'!O101</f>
        <v>0</v>
      </c>
      <c r="C41" s="36">
        <v>250</v>
      </c>
      <c r="D41" s="36">
        <v>250</v>
      </c>
      <c r="E41" s="36">
        <v>250</v>
      </c>
      <c r="F41" s="36">
        <v>250</v>
      </c>
    </row>
    <row r="42" spans="2:16" hidden="1">
      <c r="B42" s="15">
        <f>'[1]Area Festivals'!O102</f>
        <v>0</v>
      </c>
      <c r="C42" s="36">
        <v>0</v>
      </c>
      <c r="D42" s="36">
        <v>0</v>
      </c>
      <c r="E42" s="36">
        <v>0</v>
      </c>
      <c r="F42" s="36">
        <v>0</v>
      </c>
    </row>
    <row r="43" spans="2:16" hidden="1">
      <c r="B43" s="15">
        <f>'[1]Area Festivals'!O103</f>
        <v>0</v>
      </c>
      <c r="C43" s="36">
        <v>50</v>
      </c>
      <c r="D43" s="36">
        <v>50</v>
      </c>
      <c r="E43" s="36">
        <v>50</v>
      </c>
      <c r="F43" s="36">
        <v>50</v>
      </c>
    </row>
    <row r="44" spans="2:16" hidden="1">
      <c r="B44" s="15" t="s">
        <v>21</v>
      </c>
      <c r="C44" s="36">
        <v>100</v>
      </c>
      <c r="D44" s="36">
        <v>100</v>
      </c>
      <c r="E44" s="36">
        <v>100</v>
      </c>
      <c r="F44" s="36">
        <v>100</v>
      </c>
    </row>
    <row r="45" spans="2:16" hidden="1">
      <c r="B45" s="15"/>
      <c r="C45" s="36"/>
      <c r="D45" s="36"/>
      <c r="E45" s="36"/>
      <c r="F45" s="36"/>
    </row>
    <row r="46" spans="2:16" hidden="1">
      <c r="B46" s="8" t="s">
        <v>22</v>
      </c>
      <c r="C46" s="8"/>
      <c r="D46" s="8"/>
      <c r="E46" s="8"/>
      <c r="F46" s="8"/>
    </row>
    <row r="47" spans="2:16" hidden="1">
      <c r="B47" s="8">
        <f>'[1]Area Festivals'!O109</f>
        <v>0</v>
      </c>
      <c r="C47" s="8"/>
      <c r="D47" s="8"/>
      <c r="E47" s="8"/>
      <c r="F47" s="8"/>
    </row>
    <row r="48" spans="2:16" hidden="1">
      <c r="B48" s="8" t="s">
        <v>23</v>
      </c>
      <c r="C48" s="8">
        <f t="shared" ref="C48:D48" si="17">+C87</f>
        <v>136</v>
      </c>
      <c r="D48" s="8">
        <f t="shared" si="17"/>
        <v>136</v>
      </c>
      <c r="E48" s="8">
        <f t="shared" ref="E48:F48" si="18">+E87</f>
        <v>136</v>
      </c>
      <c r="F48" s="8">
        <f t="shared" si="18"/>
        <v>136</v>
      </c>
    </row>
    <row r="49" spans="2:6" hidden="1">
      <c r="B49" s="8"/>
      <c r="C49" s="8"/>
      <c r="D49" s="8"/>
      <c r="E49" s="8"/>
      <c r="F49" s="8"/>
    </row>
    <row r="50" spans="2:6" hidden="1">
      <c r="B50" s="8" t="s">
        <v>24</v>
      </c>
      <c r="C50" s="8">
        <v>900</v>
      </c>
      <c r="D50" s="8">
        <v>900</v>
      </c>
      <c r="E50" s="8">
        <v>900</v>
      </c>
      <c r="F50" s="8">
        <v>900</v>
      </c>
    </row>
    <row r="51" spans="2:6" hidden="1">
      <c r="B51" s="8">
        <f>'[1]Area Festivals'!O118</f>
        <v>0</v>
      </c>
      <c r="C51" s="8">
        <v>1000</v>
      </c>
      <c r="D51" s="8">
        <v>1000</v>
      </c>
      <c r="E51" s="8">
        <v>1000</v>
      </c>
      <c r="F51" s="8">
        <v>1000</v>
      </c>
    </row>
    <row r="52" spans="2:6" hidden="1">
      <c r="B52" s="8">
        <f>'[1]Area Festivals'!O119</f>
        <v>0</v>
      </c>
      <c r="C52" s="8">
        <v>500</v>
      </c>
      <c r="D52" s="8">
        <v>500</v>
      </c>
      <c r="E52" s="8">
        <v>500</v>
      </c>
      <c r="F52" s="8">
        <v>500</v>
      </c>
    </row>
    <row r="53" spans="2:6" hidden="1">
      <c r="B53" s="8">
        <f>'[1]Area Festivals'!O121</f>
        <v>0</v>
      </c>
      <c r="C53" s="8">
        <v>50</v>
      </c>
      <c r="D53" s="8">
        <v>50</v>
      </c>
      <c r="E53" s="8">
        <v>50</v>
      </c>
      <c r="F53" s="8">
        <v>50</v>
      </c>
    </row>
    <row r="54" spans="2:6" hidden="1">
      <c r="B54" s="8">
        <f>'[1]Area Festivals'!O122</f>
        <v>0</v>
      </c>
      <c r="C54" s="8">
        <v>0</v>
      </c>
      <c r="D54" s="8">
        <v>0</v>
      </c>
      <c r="E54" s="8">
        <v>0</v>
      </c>
      <c r="F54" s="8">
        <v>0</v>
      </c>
    </row>
    <row r="55" spans="2:6" hidden="1">
      <c r="B55" s="8">
        <f>'[1]Area Festivals'!O120</f>
        <v>0</v>
      </c>
      <c r="C55" s="16"/>
      <c r="D55" s="16"/>
      <c r="E55" s="16"/>
      <c r="F55" s="16"/>
    </row>
    <row r="56" spans="2:6" hidden="1">
      <c r="B56" s="8"/>
      <c r="C56" s="16"/>
      <c r="D56" s="16"/>
      <c r="E56" s="16"/>
      <c r="F56" s="16"/>
    </row>
    <row r="57" spans="2:6" hidden="1">
      <c r="B57" s="11" t="s">
        <v>25</v>
      </c>
      <c r="C57" s="34">
        <f t="shared" ref="C57:D57" si="19">SUM(C39:C56)</f>
        <v>3382</v>
      </c>
      <c r="D57" s="34">
        <f t="shared" si="19"/>
        <v>3382</v>
      </c>
      <c r="E57" s="34">
        <f t="shared" ref="E57:F57" si="20">SUM(E39:E56)</f>
        <v>3382</v>
      </c>
      <c r="F57" s="34">
        <f t="shared" si="20"/>
        <v>3382</v>
      </c>
    </row>
    <row r="58" spans="2:6" hidden="1">
      <c r="B58" s="16"/>
      <c r="C58" s="16"/>
      <c r="D58" s="16"/>
      <c r="E58" s="16"/>
      <c r="F58" s="16"/>
    </row>
    <row r="59" spans="2:6" hidden="1">
      <c r="B59" s="17" t="s">
        <v>26</v>
      </c>
      <c r="C59" s="37">
        <f t="shared" ref="C59:D59" si="21">C29-C57</f>
        <v>14218</v>
      </c>
      <c r="D59" s="37">
        <f t="shared" si="21"/>
        <v>17151.333333333332</v>
      </c>
      <c r="E59" s="37">
        <f t="shared" ref="E59:F59" si="22">E29-E57</f>
        <v>20084.666666666668</v>
      </c>
      <c r="F59" s="37">
        <f t="shared" si="22"/>
        <v>23018</v>
      </c>
    </row>
    <row r="60" spans="2:6" hidden="1">
      <c r="B60" s="18"/>
      <c r="C60" s="38"/>
      <c r="D60" s="38"/>
      <c r="E60" s="38"/>
      <c r="F60" s="38"/>
    </row>
    <row r="61" spans="2:6" hidden="1">
      <c r="B61" s="19" t="s">
        <v>27</v>
      </c>
      <c r="C61" s="26"/>
      <c r="D61" s="26"/>
      <c r="E61" s="26"/>
      <c r="F61" s="26"/>
    </row>
    <row r="62" spans="2:6" hidden="1">
      <c r="B62" s="20" t="s">
        <v>28</v>
      </c>
      <c r="C62" s="39"/>
      <c r="D62" s="39"/>
      <c r="E62" s="39"/>
      <c r="F62" s="39"/>
    </row>
    <row r="63" spans="2:6" hidden="1">
      <c r="B63" s="12"/>
      <c r="C63" s="16"/>
      <c r="D63" s="16"/>
      <c r="E63" s="16"/>
      <c r="F63" s="16"/>
    </row>
    <row r="64" spans="2:6" hidden="1">
      <c r="B64" s="21"/>
      <c r="C64" s="21"/>
      <c r="D64" s="21"/>
      <c r="E64" s="21"/>
      <c r="F64" s="21"/>
    </row>
    <row r="65" spans="2:6" hidden="1">
      <c r="B65" s="12" t="s">
        <v>29</v>
      </c>
      <c r="C65" s="16"/>
      <c r="D65" s="16"/>
      <c r="E65" s="16"/>
      <c r="F65" s="16"/>
    </row>
    <row r="66" spans="2:6" hidden="1">
      <c r="B66" s="22" t="s">
        <v>30</v>
      </c>
      <c r="C66" s="40">
        <v>0</v>
      </c>
      <c r="D66" s="40">
        <v>0</v>
      </c>
      <c r="E66" s="40">
        <v>0</v>
      </c>
      <c r="F66" s="40">
        <v>0</v>
      </c>
    </row>
    <row r="67" spans="2:6" hidden="1">
      <c r="B67" s="16"/>
      <c r="C67" s="16"/>
      <c r="D67" s="16"/>
      <c r="E67" s="16"/>
      <c r="F67" s="16"/>
    </row>
    <row r="68" spans="2:6" hidden="1">
      <c r="B68" s="23" t="s">
        <v>31</v>
      </c>
      <c r="C68" s="16"/>
      <c r="D68" s="16"/>
      <c r="E68" s="16"/>
      <c r="F68" s="16"/>
    </row>
    <row r="69" spans="2:6" hidden="1">
      <c r="B69" s="12" t="s">
        <v>32</v>
      </c>
      <c r="C69" s="16"/>
      <c r="D69" s="16"/>
      <c r="E69" s="16"/>
      <c r="F69" s="16"/>
    </row>
    <row r="70" spans="2:6" hidden="1">
      <c r="B70" s="16" t="s">
        <v>33</v>
      </c>
      <c r="C70" s="16">
        <f t="shared" ref="C70:D70" si="23">C26</f>
        <v>21120</v>
      </c>
      <c r="D70" s="16">
        <f t="shared" si="23"/>
        <v>24640</v>
      </c>
      <c r="E70" s="16">
        <f t="shared" ref="E70:F70" si="24">E26</f>
        <v>28160</v>
      </c>
      <c r="F70" s="16">
        <f t="shared" si="24"/>
        <v>31680</v>
      </c>
    </row>
    <row r="71" spans="2:6" hidden="1">
      <c r="B71" s="16" t="s">
        <v>34</v>
      </c>
      <c r="C71" s="16">
        <f t="shared" ref="C71:D71" si="25">-C70*0.013</f>
        <v>-274.56</v>
      </c>
      <c r="D71" s="16">
        <f t="shared" si="25"/>
        <v>-320.32</v>
      </c>
      <c r="E71" s="16">
        <f t="shared" ref="E71:F71" si="26">-E70*0.013</f>
        <v>-366.08</v>
      </c>
      <c r="F71" s="16">
        <f t="shared" si="26"/>
        <v>-411.84</v>
      </c>
    </row>
    <row r="72" spans="2:6" hidden="1">
      <c r="B72" s="16" t="s">
        <v>35</v>
      </c>
      <c r="C72" s="16">
        <f t="shared" ref="C72:D72" si="27">-C70*0.019</f>
        <v>-401.28</v>
      </c>
      <c r="D72" s="16">
        <f t="shared" si="27"/>
        <v>-468.15999999999997</v>
      </c>
      <c r="E72" s="16">
        <f t="shared" ref="E72:F72" si="28">-E70*0.019</f>
        <v>-535.04</v>
      </c>
      <c r="F72" s="16">
        <f t="shared" si="28"/>
        <v>-601.91999999999996</v>
      </c>
    </row>
    <row r="73" spans="2:6" hidden="1">
      <c r="B73" s="16" t="s">
        <v>36</v>
      </c>
      <c r="C73" s="16">
        <f t="shared" ref="C73:D73" si="29">+C70+C71+C72+C28</f>
        <v>16924.16</v>
      </c>
      <c r="D73" s="16">
        <f t="shared" si="29"/>
        <v>19744.853333333333</v>
      </c>
      <c r="E73" s="16">
        <f t="shared" ref="E73:F73" si="30">+E70+E71+E72+E28</f>
        <v>22565.546666666665</v>
      </c>
      <c r="F73" s="16">
        <f t="shared" si="30"/>
        <v>25386.240000000002</v>
      </c>
    </row>
    <row r="74" spans="2:6" hidden="1">
      <c r="B74" s="16" t="s">
        <v>37</v>
      </c>
      <c r="C74" s="16">
        <f t="shared" ref="C74:D74" si="31">-C73*C66</f>
        <v>0</v>
      </c>
      <c r="D74" s="16">
        <f t="shared" si="31"/>
        <v>0</v>
      </c>
      <c r="E74" s="16">
        <f t="shared" ref="E74:F74" si="32">-E73*E66</f>
        <v>0</v>
      </c>
      <c r="F74" s="16">
        <f t="shared" si="32"/>
        <v>0</v>
      </c>
    </row>
    <row r="75" spans="2:6" hidden="1">
      <c r="B75" s="16"/>
      <c r="C75" s="16"/>
      <c r="D75" s="16"/>
      <c r="E75" s="16"/>
      <c r="F75" s="16"/>
    </row>
    <row r="76" spans="2:6" hidden="1">
      <c r="B76" s="24" t="s">
        <v>38</v>
      </c>
      <c r="C76" s="41"/>
      <c r="D76" s="41"/>
      <c r="E76" s="41"/>
      <c r="F76" s="41"/>
    </row>
    <row r="77" spans="2:6" hidden="1">
      <c r="B77" s="25" t="s">
        <v>39</v>
      </c>
      <c r="C77" s="42">
        <v>8</v>
      </c>
      <c r="D77" s="42">
        <v>8</v>
      </c>
      <c r="E77" s="42">
        <v>8</v>
      </c>
      <c r="F77" s="42">
        <v>8</v>
      </c>
    </row>
    <row r="78" spans="2:6" hidden="1">
      <c r="B78" s="25" t="s">
        <v>40</v>
      </c>
      <c r="C78" s="43">
        <v>4</v>
      </c>
      <c r="D78" s="43">
        <v>4</v>
      </c>
      <c r="E78" s="43">
        <v>4</v>
      </c>
      <c r="F78" s="43">
        <v>4</v>
      </c>
    </row>
    <row r="79" spans="2:6" hidden="1">
      <c r="B79" s="26" t="s">
        <v>41</v>
      </c>
      <c r="C79" s="26">
        <v>2</v>
      </c>
      <c r="D79" s="26">
        <v>2</v>
      </c>
      <c r="E79" s="26">
        <v>2</v>
      </c>
      <c r="F79" s="26">
        <v>2</v>
      </c>
    </row>
    <row r="80" spans="2:6" hidden="1">
      <c r="B80" s="27" t="s">
        <v>42</v>
      </c>
      <c r="C80" s="44">
        <f t="shared" ref="C80:D80" si="33">+C77*C78*C79</f>
        <v>64</v>
      </c>
      <c r="D80" s="44">
        <f t="shared" si="33"/>
        <v>64</v>
      </c>
      <c r="E80" s="44">
        <f t="shared" ref="E80:F80" si="34">+E77*E78*E79</f>
        <v>64</v>
      </c>
      <c r="F80" s="44">
        <f t="shared" si="34"/>
        <v>64</v>
      </c>
    </row>
    <row r="81" spans="2:6" hidden="1">
      <c r="B81" s="28"/>
      <c r="C81" s="30"/>
      <c r="D81" s="30"/>
      <c r="E81" s="30"/>
      <c r="F81" s="30"/>
    </row>
    <row r="82" spans="2:6" hidden="1">
      <c r="B82" s="24" t="s">
        <v>43</v>
      </c>
      <c r="C82" s="41"/>
      <c r="D82" s="41"/>
      <c r="E82" s="41"/>
      <c r="F82" s="41"/>
    </row>
    <row r="83" spans="2:6" hidden="1">
      <c r="B83" s="25" t="s">
        <v>44</v>
      </c>
      <c r="C83" s="42">
        <v>12</v>
      </c>
      <c r="D83" s="42">
        <v>12</v>
      </c>
      <c r="E83" s="42">
        <v>12</v>
      </c>
      <c r="F83" s="42">
        <v>12</v>
      </c>
    </row>
    <row r="84" spans="2:6" hidden="1">
      <c r="B84" s="25" t="s">
        <v>40</v>
      </c>
      <c r="C84" s="43">
        <f t="shared" ref="C84:D84" si="35">+C78+2</f>
        <v>6</v>
      </c>
      <c r="D84" s="43">
        <f t="shared" si="35"/>
        <v>6</v>
      </c>
      <c r="E84" s="43">
        <f t="shared" ref="E84:F84" si="36">+E78+2</f>
        <v>6</v>
      </c>
      <c r="F84" s="43">
        <f t="shared" si="36"/>
        <v>6</v>
      </c>
    </row>
    <row r="85" spans="2:6" hidden="1">
      <c r="B85" s="27" t="s">
        <v>45</v>
      </c>
      <c r="C85" s="44">
        <f t="shared" ref="C85:D85" si="37">+C83*C84</f>
        <v>72</v>
      </c>
      <c r="D85" s="44">
        <f t="shared" si="37"/>
        <v>72</v>
      </c>
      <c r="E85" s="44">
        <f t="shared" ref="E85:F85" si="38">+E83*E84</f>
        <v>72</v>
      </c>
      <c r="F85" s="44">
        <f t="shared" si="38"/>
        <v>72</v>
      </c>
    </row>
    <row r="86" spans="2:6" hidden="1">
      <c r="B86" s="27"/>
      <c r="C86" s="44"/>
      <c r="D86" s="44"/>
      <c r="E86" s="44"/>
      <c r="F86" s="44"/>
    </row>
    <row r="87" spans="2:6" hidden="1">
      <c r="B87" s="29" t="s">
        <v>46</v>
      </c>
      <c r="C87" s="45">
        <f t="shared" ref="C87:D87" si="39">+C80+C85</f>
        <v>136</v>
      </c>
      <c r="D87" s="45">
        <f t="shared" si="39"/>
        <v>136</v>
      </c>
      <c r="E87" s="45">
        <f t="shared" ref="E87:F87" si="40">+E80+E85</f>
        <v>136</v>
      </c>
      <c r="F87" s="45">
        <f t="shared" si="40"/>
        <v>136</v>
      </c>
    </row>
    <row r="88" spans="2:6" hidden="1">
      <c r="B88" s="30"/>
      <c r="C88" s="30"/>
      <c r="D88" s="30"/>
      <c r="E88" s="30"/>
      <c r="F88" s="30"/>
    </row>
    <row r="89" spans="2:6" hidden="1">
      <c r="B89" s="30"/>
      <c r="C89" s="30"/>
      <c r="D89" s="30"/>
      <c r="E89" s="30"/>
      <c r="F89" s="30"/>
    </row>
    <row r="90" spans="2:6" hidden="1">
      <c r="B90" s="24" t="s">
        <v>47</v>
      </c>
      <c r="C90" s="41"/>
      <c r="D90" s="41"/>
      <c r="E90" s="41"/>
      <c r="F90" s="41"/>
    </row>
    <row r="91" spans="2:6" hidden="1">
      <c r="B91" s="25" t="s">
        <v>39</v>
      </c>
      <c r="C91" s="42">
        <v>10</v>
      </c>
      <c r="D91" s="42">
        <v>10</v>
      </c>
      <c r="E91" s="42">
        <v>10</v>
      </c>
      <c r="F91" s="42">
        <v>10</v>
      </c>
    </row>
    <row r="92" spans="2:6" hidden="1">
      <c r="B92" s="25" t="s">
        <v>40</v>
      </c>
      <c r="C92" s="43">
        <v>12.5</v>
      </c>
      <c r="D92" s="43">
        <v>12.5</v>
      </c>
      <c r="E92" s="43">
        <v>12.5</v>
      </c>
      <c r="F92" s="43">
        <v>12.5</v>
      </c>
    </row>
    <row r="93" spans="2:6" hidden="1">
      <c r="B93" s="26" t="s">
        <v>41</v>
      </c>
      <c r="C93" s="26">
        <v>2</v>
      </c>
      <c r="D93" s="26">
        <v>2</v>
      </c>
      <c r="E93" s="26">
        <v>2</v>
      </c>
      <c r="F93" s="26">
        <v>2</v>
      </c>
    </row>
    <row r="94" spans="2:6" hidden="1">
      <c r="B94" s="27" t="s">
        <v>42</v>
      </c>
      <c r="C94" s="44">
        <f t="shared" ref="C94:D94" si="41">+C91*C92*C93</f>
        <v>250</v>
      </c>
      <c r="D94" s="44">
        <f t="shared" si="41"/>
        <v>250</v>
      </c>
      <c r="E94" s="44">
        <f t="shared" ref="E94:F94" si="42">+E91*E92*E93</f>
        <v>250</v>
      </c>
      <c r="F94" s="44">
        <f t="shared" si="42"/>
        <v>250</v>
      </c>
    </row>
    <row r="95" spans="2:6" hidden="1">
      <c r="B95" s="28"/>
      <c r="C95" s="30"/>
      <c r="D95" s="30"/>
      <c r="E95" s="30"/>
      <c r="F95" s="30"/>
    </row>
    <row r="96" spans="2:6" hidden="1">
      <c r="B96" s="29" t="s">
        <v>48</v>
      </c>
      <c r="C96" s="45">
        <f t="shared" ref="C96:D96" si="43">+C94</f>
        <v>250</v>
      </c>
      <c r="D96" s="45">
        <f t="shared" si="43"/>
        <v>250</v>
      </c>
      <c r="E96" s="45">
        <f t="shared" ref="E96:F96" si="44">+E94</f>
        <v>250</v>
      </c>
      <c r="F96" s="45">
        <f t="shared" si="44"/>
        <v>250</v>
      </c>
    </row>
    <row r="97" spans="2:6" hidden="1">
      <c r="B97" s="31"/>
      <c r="C97" s="46"/>
      <c r="D97" s="46"/>
      <c r="E97" s="46"/>
      <c r="F97" s="46"/>
    </row>
    <row r="98" spans="2:6" hidden="1">
      <c r="B98" s="31" t="s">
        <v>22</v>
      </c>
      <c r="C98" s="46"/>
      <c r="D98" s="46"/>
      <c r="E98" s="46"/>
      <c r="F98" s="46"/>
    </row>
    <row r="99" spans="2:6" hidden="1">
      <c r="B99" s="13" t="s">
        <v>49</v>
      </c>
      <c r="C99" s="47">
        <v>0.5</v>
      </c>
      <c r="D99" s="47">
        <v>0.5</v>
      </c>
      <c r="E99" s="47">
        <v>0.5</v>
      </c>
      <c r="F99" s="47">
        <v>0.5</v>
      </c>
    </row>
    <row r="100" spans="2:6" hidden="1">
      <c r="B100" s="13" t="s">
        <v>44</v>
      </c>
      <c r="C100" s="46">
        <v>200</v>
      </c>
      <c r="D100" s="46">
        <v>200</v>
      </c>
      <c r="E100" s="46">
        <v>200</v>
      </c>
      <c r="F100" s="46">
        <v>200</v>
      </c>
    </row>
    <row r="101" spans="2:6" hidden="1">
      <c r="B101" s="29" t="s">
        <v>50</v>
      </c>
      <c r="C101" s="45">
        <f t="shared" ref="C101:D101" si="45">+C99*C100</f>
        <v>100</v>
      </c>
      <c r="D101" s="45">
        <f t="shared" si="45"/>
        <v>100</v>
      </c>
      <c r="E101" s="45">
        <f t="shared" ref="E101:F101" si="46">+E99*E100</f>
        <v>100</v>
      </c>
      <c r="F101" s="45">
        <f t="shared" si="46"/>
        <v>100</v>
      </c>
    </row>
    <row r="102" spans="2:6" hidden="1">
      <c r="B102" s="31"/>
      <c r="C102" s="46"/>
      <c r="D102" s="46"/>
      <c r="E102" s="46"/>
      <c r="F102" s="46"/>
    </row>
    <row r="103" spans="2:6" hidden="1">
      <c r="B103" s="31"/>
      <c r="C103" s="46"/>
      <c r="D103" s="46"/>
      <c r="E103" s="46"/>
      <c r="F103" s="46"/>
    </row>
    <row r="104" spans="2:6" hidden="1">
      <c r="B104" s="31" t="s">
        <v>24</v>
      </c>
      <c r="C104" s="46"/>
      <c r="D104" s="46"/>
      <c r="E104" s="46"/>
      <c r="F104" s="46"/>
    </row>
    <row r="105" spans="2:6" hidden="1">
      <c r="B105" s="13" t="s">
        <v>49</v>
      </c>
      <c r="C105" s="47">
        <v>0.5</v>
      </c>
      <c r="D105" s="47">
        <v>0.5</v>
      </c>
      <c r="E105" s="47">
        <v>0.5</v>
      </c>
      <c r="F105" s="47">
        <v>0.5</v>
      </c>
    </row>
    <row r="106" spans="2:6" hidden="1">
      <c r="B106" s="13" t="s">
        <v>44</v>
      </c>
      <c r="C106" s="46">
        <v>200</v>
      </c>
      <c r="D106" s="46">
        <v>200</v>
      </c>
      <c r="E106" s="46">
        <v>200</v>
      </c>
      <c r="F106" s="46">
        <v>200</v>
      </c>
    </row>
    <row r="107" spans="2:6" ht="15.75" hidden="1" thickBot="1">
      <c r="B107" s="29" t="s">
        <v>50</v>
      </c>
      <c r="C107" s="48">
        <f t="shared" ref="C107:D107" si="47">+C105*C106</f>
        <v>100</v>
      </c>
      <c r="D107" s="48">
        <f t="shared" si="47"/>
        <v>100</v>
      </c>
      <c r="E107" s="48">
        <f t="shared" ref="E107:F107" si="48">+E105*E106</f>
        <v>100</v>
      </c>
      <c r="F107" s="48">
        <f t="shared" si="48"/>
        <v>100</v>
      </c>
    </row>
    <row r="108" spans="2:6" hidden="1">
      <c r="C108" s="49"/>
      <c r="D108" s="49"/>
      <c r="E108" s="49"/>
      <c r="F108" s="49"/>
    </row>
    <row r="109" spans="2:6" hidden="1">
      <c r="B109" s="32" t="s">
        <v>51</v>
      </c>
      <c r="C109" s="50"/>
      <c r="D109" s="50"/>
      <c r="E109" s="50"/>
      <c r="F109" s="50"/>
    </row>
    <row r="110" spans="2:6" hidden="1">
      <c r="B110" s="1" t="s">
        <v>52</v>
      </c>
      <c r="C110" s="51">
        <v>136</v>
      </c>
      <c r="D110" s="51">
        <v>136</v>
      </c>
      <c r="E110" s="51">
        <v>136</v>
      </c>
      <c r="F110" s="51">
        <v>136</v>
      </c>
    </row>
    <row r="111" spans="2:6" hidden="1">
      <c r="B111" s="1" t="s">
        <v>53</v>
      </c>
      <c r="C111" s="51">
        <v>260</v>
      </c>
      <c r="D111" s="51">
        <v>260</v>
      </c>
      <c r="E111" s="51">
        <v>260</v>
      </c>
      <c r="F111" s="51">
        <v>260</v>
      </c>
    </row>
    <row r="112" spans="2:6" hidden="1">
      <c r="B112" s="1" t="s">
        <v>54</v>
      </c>
      <c r="C112" s="50">
        <v>0</v>
      </c>
      <c r="D112" s="50">
        <v>0</v>
      </c>
      <c r="E112" s="50">
        <v>0</v>
      </c>
      <c r="F112" s="50">
        <v>0</v>
      </c>
    </row>
    <row r="113" spans="2:16" hidden="1">
      <c r="B113" s="1" t="s">
        <v>55</v>
      </c>
      <c r="C113" s="50">
        <v>0</v>
      </c>
      <c r="D113" s="50">
        <v>0</v>
      </c>
      <c r="E113" s="50">
        <v>0</v>
      </c>
      <c r="F113" s="50">
        <v>0</v>
      </c>
    </row>
    <row r="114" spans="2:16" hidden="1">
      <c r="B114" s="1" t="s">
        <v>56</v>
      </c>
      <c r="C114" s="50">
        <v>0</v>
      </c>
      <c r="D114" s="50">
        <v>0</v>
      </c>
      <c r="E114" s="50">
        <v>0</v>
      </c>
      <c r="F114" s="50">
        <v>0</v>
      </c>
    </row>
    <row r="115" spans="2:16" hidden="1">
      <c r="B115" s="1" t="s">
        <v>57</v>
      </c>
      <c r="C115" s="50">
        <v>0</v>
      </c>
      <c r="D115" s="50">
        <v>0</v>
      </c>
      <c r="E115" s="50">
        <v>0</v>
      </c>
      <c r="F115" s="50">
        <v>0</v>
      </c>
    </row>
    <row r="116" spans="2:16" hidden="1">
      <c r="B116" s="33" t="s">
        <v>51</v>
      </c>
      <c r="C116" s="52">
        <f t="shared" ref="C116:D116" si="49">SUM(C110:C115)</f>
        <v>396</v>
      </c>
      <c r="D116" s="52">
        <f t="shared" si="49"/>
        <v>396</v>
      </c>
      <c r="E116" s="52">
        <f t="shared" ref="E116:F116" si="50">SUM(E110:E115)</f>
        <v>396</v>
      </c>
      <c r="F116" s="52">
        <f t="shared" si="50"/>
        <v>396</v>
      </c>
    </row>
    <row r="117" spans="2:16" hidden="1"/>
    <row r="119" spans="2:16" ht="15.75" thickBot="1">
      <c r="B119" s="78"/>
      <c r="C119"/>
      <c r="D119"/>
      <c r="E119"/>
      <c r="F119"/>
    </row>
    <row r="120" spans="2:16">
      <c r="B120" s="85" t="s">
        <v>77</v>
      </c>
      <c r="C120" s="79" t="s">
        <v>0</v>
      </c>
      <c r="D120" s="53" t="s">
        <v>0</v>
      </c>
      <c r="E120" s="53" t="s">
        <v>0</v>
      </c>
      <c r="F120" s="53" t="s">
        <v>0</v>
      </c>
      <c r="L120" s="85" t="s">
        <v>76</v>
      </c>
      <c r="M120" s="79" t="s">
        <v>0</v>
      </c>
      <c r="N120" s="53" t="s">
        <v>0</v>
      </c>
      <c r="O120" s="53" t="s">
        <v>0</v>
      </c>
      <c r="P120" s="53" t="s">
        <v>0</v>
      </c>
    </row>
    <row r="121" spans="2:16" ht="15.75" thickBot="1">
      <c r="B121" s="86"/>
      <c r="C121" s="80"/>
      <c r="D121" s="54"/>
      <c r="E121" s="54"/>
      <c r="F121" s="54"/>
      <c r="L121" s="86"/>
      <c r="M121" s="80"/>
      <c r="N121" s="54"/>
      <c r="O121" s="54"/>
      <c r="P121" s="54"/>
    </row>
    <row r="122" spans="2:16">
      <c r="B122" s="55" t="s">
        <v>1</v>
      </c>
      <c r="C122" s="56" t="s">
        <v>65</v>
      </c>
      <c r="D122" s="56" t="s">
        <v>65</v>
      </c>
      <c r="E122" s="56" t="s">
        <v>65</v>
      </c>
      <c r="F122" s="56" t="s">
        <v>65</v>
      </c>
      <c r="L122" s="55" t="s">
        <v>1</v>
      </c>
      <c r="M122" s="56" t="s">
        <v>65</v>
      </c>
      <c r="N122" s="56" t="s">
        <v>65</v>
      </c>
      <c r="O122" s="56" t="s">
        <v>65</v>
      </c>
      <c r="P122" s="56" t="s">
        <v>65</v>
      </c>
    </row>
    <row r="123" spans="2:16">
      <c r="B123" s="55" t="s">
        <v>2</v>
      </c>
      <c r="C123" s="56" t="s">
        <v>62</v>
      </c>
      <c r="D123" s="56" t="s">
        <v>62</v>
      </c>
      <c r="E123" s="56" t="s">
        <v>62</v>
      </c>
      <c r="F123" s="56" t="s">
        <v>62</v>
      </c>
      <c r="L123" s="55" t="s">
        <v>2</v>
      </c>
      <c r="M123" s="56" t="s">
        <v>62</v>
      </c>
      <c r="N123" s="56" t="s">
        <v>62</v>
      </c>
      <c r="O123" s="56" t="s">
        <v>62</v>
      </c>
      <c r="P123" s="56" t="s">
        <v>62</v>
      </c>
    </row>
    <row r="124" spans="2:16">
      <c r="B124" s="55" t="s">
        <v>3</v>
      </c>
      <c r="C124" s="57" t="s">
        <v>66</v>
      </c>
      <c r="D124" s="57" t="s">
        <v>66</v>
      </c>
      <c r="E124" s="57" t="s">
        <v>66</v>
      </c>
      <c r="F124" s="57" t="s">
        <v>66</v>
      </c>
      <c r="L124" s="55" t="s">
        <v>3</v>
      </c>
      <c r="M124" s="57" t="s">
        <v>66</v>
      </c>
      <c r="N124" s="57" t="s">
        <v>66</v>
      </c>
      <c r="O124" s="57" t="s">
        <v>66</v>
      </c>
      <c r="P124" s="57" t="s">
        <v>66</v>
      </c>
    </row>
    <row r="125" spans="2:16">
      <c r="B125" s="55" t="s">
        <v>4</v>
      </c>
      <c r="C125" s="58" t="s">
        <v>71</v>
      </c>
      <c r="D125" s="58" t="s">
        <v>71</v>
      </c>
      <c r="E125" s="58" t="s">
        <v>71</v>
      </c>
      <c r="F125" s="58" t="s">
        <v>71</v>
      </c>
      <c r="L125" s="55" t="s">
        <v>4</v>
      </c>
      <c r="M125" s="58" t="s">
        <v>71</v>
      </c>
      <c r="N125" s="58" t="s">
        <v>71</v>
      </c>
      <c r="O125" s="58" t="s">
        <v>71</v>
      </c>
      <c r="P125" s="58" t="s">
        <v>71</v>
      </c>
    </row>
    <row r="126" spans="2:16">
      <c r="B126" s="55" t="s">
        <v>5</v>
      </c>
      <c r="C126" s="58" t="s">
        <v>70</v>
      </c>
      <c r="D126" s="58" t="s">
        <v>70</v>
      </c>
      <c r="E126" s="58" t="s">
        <v>70</v>
      </c>
      <c r="F126" s="58" t="s">
        <v>70</v>
      </c>
      <c r="L126" s="55" t="s">
        <v>5</v>
      </c>
      <c r="M126" s="58" t="s">
        <v>70</v>
      </c>
      <c r="N126" s="58" t="s">
        <v>70</v>
      </c>
      <c r="O126" s="58" t="s">
        <v>70</v>
      </c>
      <c r="P126" s="58" t="s">
        <v>70</v>
      </c>
    </row>
    <row r="127" spans="2:16">
      <c r="B127" s="55" t="s">
        <v>6</v>
      </c>
      <c r="C127" s="59"/>
      <c r="D127" s="59"/>
      <c r="E127" s="59"/>
      <c r="F127" s="59"/>
      <c r="L127" s="55" t="s">
        <v>6</v>
      </c>
      <c r="M127" s="59"/>
      <c r="N127" s="59"/>
      <c r="O127" s="59"/>
      <c r="P127" s="59"/>
    </row>
    <row r="128" spans="2:16">
      <c r="B128" s="2" t="s">
        <v>7</v>
      </c>
      <c r="C128" s="60"/>
      <c r="D128" s="60"/>
      <c r="E128" s="60"/>
      <c r="F128" s="60"/>
      <c r="L128" s="2" t="s">
        <v>7</v>
      </c>
      <c r="M128" s="60"/>
      <c r="N128" s="60"/>
      <c r="O128" s="60"/>
      <c r="P128" s="60"/>
    </row>
    <row r="129" spans="2:16">
      <c r="B129" s="3" t="s">
        <v>8</v>
      </c>
      <c r="C129" s="61"/>
      <c r="D129" s="61"/>
      <c r="E129" s="61"/>
      <c r="F129" s="61"/>
      <c r="L129" s="3" t="s">
        <v>8</v>
      </c>
      <c r="M129" s="61"/>
      <c r="N129" s="61"/>
      <c r="O129" s="61"/>
      <c r="P129" s="61"/>
    </row>
    <row r="130" spans="2:16">
      <c r="B130" s="4" t="s">
        <v>9</v>
      </c>
      <c r="C130" s="62">
        <v>1100</v>
      </c>
      <c r="D130" s="62">
        <v>1100</v>
      </c>
      <c r="E130" s="62">
        <v>1100</v>
      </c>
      <c r="F130" s="62">
        <v>1100</v>
      </c>
      <c r="L130" s="4" t="s">
        <v>9</v>
      </c>
      <c r="M130" s="62">
        <v>1100</v>
      </c>
      <c r="N130" s="62">
        <v>1100</v>
      </c>
      <c r="O130" s="62">
        <v>1100</v>
      </c>
      <c r="P130" s="62">
        <v>1100</v>
      </c>
    </row>
    <row r="131" spans="2:16">
      <c r="B131" s="5" t="s">
        <v>10</v>
      </c>
      <c r="C131" s="63">
        <v>0.6</v>
      </c>
      <c r="D131" s="63">
        <v>0.7</v>
      </c>
      <c r="E131" s="63">
        <v>0.8</v>
      </c>
      <c r="F131" s="63">
        <v>0.9</v>
      </c>
      <c r="L131" s="5" t="s">
        <v>10</v>
      </c>
      <c r="M131" s="63">
        <v>0.6</v>
      </c>
      <c r="N131" s="63">
        <v>0.7</v>
      </c>
      <c r="O131" s="63">
        <v>0.8</v>
      </c>
      <c r="P131" s="63">
        <v>0.9</v>
      </c>
    </row>
    <row r="132" spans="2:16">
      <c r="B132" s="5" t="s">
        <v>11</v>
      </c>
      <c r="C132" s="64">
        <f>+C130*C131</f>
        <v>660</v>
      </c>
      <c r="D132" s="64">
        <f>+D130*D131</f>
        <v>770</v>
      </c>
      <c r="E132" s="64">
        <f t="shared" ref="E132:F132" si="51">+E130*E131</f>
        <v>880</v>
      </c>
      <c r="F132" s="64">
        <f t="shared" si="51"/>
        <v>990</v>
      </c>
      <c r="L132" s="5" t="s">
        <v>11</v>
      </c>
      <c r="M132" s="64">
        <f>+M130*M131</f>
        <v>660</v>
      </c>
      <c r="N132" s="64">
        <f>+N130*N131</f>
        <v>770</v>
      </c>
      <c r="O132" s="64">
        <f t="shared" ref="O132:P132" si="52">+O130*O131</f>
        <v>880</v>
      </c>
      <c r="P132" s="64">
        <f t="shared" si="52"/>
        <v>990</v>
      </c>
    </row>
    <row r="133" spans="2:16">
      <c r="B133" s="6" t="s">
        <v>63</v>
      </c>
      <c r="C133" s="63">
        <v>0.7</v>
      </c>
      <c r="D133" s="63">
        <v>0.7</v>
      </c>
      <c r="E133" s="63">
        <v>0.7</v>
      </c>
      <c r="F133" s="63">
        <v>0.7</v>
      </c>
      <c r="L133" s="6" t="s">
        <v>63</v>
      </c>
      <c r="M133" s="63">
        <v>0.7</v>
      </c>
      <c r="N133" s="63">
        <v>0.7</v>
      </c>
      <c r="O133" s="63">
        <v>0.7</v>
      </c>
      <c r="P133" s="63">
        <v>0.7</v>
      </c>
    </row>
    <row r="134" spans="2:16">
      <c r="B134" s="6" t="s">
        <v>59</v>
      </c>
      <c r="C134" s="65">
        <f>+C132*C133</f>
        <v>461.99999999999994</v>
      </c>
      <c r="D134" s="65">
        <f>+D132*D133</f>
        <v>539</v>
      </c>
      <c r="E134" s="65">
        <f>+E132*E133</f>
        <v>616</v>
      </c>
      <c r="F134" s="65">
        <f>+F132*F133</f>
        <v>693</v>
      </c>
      <c r="L134" s="6" t="s">
        <v>59</v>
      </c>
      <c r="M134" s="65">
        <f>+M132*M133</f>
        <v>461.99999999999994</v>
      </c>
      <c r="N134" s="65">
        <f>+N132*N133</f>
        <v>539</v>
      </c>
      <c r="O134" s="65">
        <f>+O132*O133</f>
        <v>616</v>
      </c>
      <c r="P134" s="65">
        <f>+P132*P133</f>
        <v>693</v>
      </c>
    </row>
    <row r="135" spans="2:16">
      <c r="B135" s="6" t="s">
        <v>58</v>
      </c>
      <c r="C135" s="66">
        <v>39</v>
      </c>
      <c r="D135" s="66">
        <v>39</v>
      </c>
      <c r="E135" s="66">
        <v>39</v>
      </c>
      <c r="F135" s="66">
        <v>39</v>
      </c>
      <c r="L135" s="6" t="s">
        <v>58</v>
      </c>
      <c r="M135" s="66">
        <v>39</v>
      </c>
      <c r="N135" s="66">
        <v>39</v>
      </c>
      <c r="O135" s="66">
        <v>39</v>
      </c>
      <c r="P135" s="66">
        <v>39</v>
      </c>
    </row>
    <row r="136" spans="2:16">
      <c r="B136" s="6" t="s">
        <v>67</v>
      </c>
      <c r="C136" s="67">
        <f>1-C133</f>
        <v>0.30000000000000004</v>
      </c>
      <c r="D136" s="67">
        <f>1-D133</f>
        <v>0.30000000000000004</v>
      </c>
      <c r="E136" s="67">
        <f>1-E133</f>
        <v>0.30000000000000004</v>
      </c>
      <c r="F136" s="67">
        <f>1-F133</f>
        <v>0.30000000000000004</v>
      </c>
      <c r="L136" s="6" t="s">
        <v>67</v>
      </c>
      <c r="M136" s="67">
        <f>1-M133</f>
        <v>0.30000000000000004</v>
      </c>
      <c r="N136" s="67">
        <f>1-N133</f>
        <v>0.30000000000000004</v>
      </c>
      <c r="O136" s="67">
        <f>1-O133</f>
        <v>0.30000000000000004</v>
      </c>
      <c r="P136" s="67">
        <f>1-P133</f>
        <v>0.30000000000000004</v>
      </c>
    </row>
    <row r="137" spans="2:16">
      <c r="B137" s="6" t="s">
        <v>60</v>
      </c>
      <c r="C137" s="68">
        <f>+C136*C132</f>
        <v>198.00000000000003</v>
      </c>
      <c r="D137" s="68">
        <f>+D136*D132</f>
        <v>231.00000000000003</v>
      </c>
      <c r="E137" s="68">
        <f>+E136*E132</f>
        <v>264.00000000000006</v>
      </c>
      <c r="F137" s="68">
        <f>+F136*F132</f>
        <v>297.00000000000006</v>
      </c>
      <c r="L137" s="6" t="s">
        <v>60</v>
      </c>
      <c r="M137" s="68">
        <f>+M136*M132</f>
        <v>198.00000000000003</v>
      </c>
      <c r="N137" s="68">
        <f>+N136*N132</f>
        <v>231.00000000000003</v>
      </c>
      <c r="O137" s="68">
        <f>+O136*O132</f>
        <v>264.00000000000006</v>
      </c>
      <c r="P137" s="68">
        <f>+P136*P132</f>
        <v>297.00000000000006</v>
      </c>
    </row>
    <row r="138" spans="2:16">
      <c r="B138" s="6" t="s">
        <v>61</v>
      </c>
      <c r="C138" s="66">
        <v>29</v>
      </c>
      <c r="D138" s="66">
        <v>29</v>
      </c>
      <c r="E138" s="66">
        <v>29</v>
      </c>
      <c r="F138" s="66">
        <v>29</v>
      </c>
      <c r="L138" s="6" t="s">
        <v>61</v>
      </c>
      <c r="M138" s="66">
        <v>29</v>
      </c>
      <c r="N138" s="66">
        <v>29</v>
      </c>
      <c r="O138" s="66">
        <v>29</v>
      </c>
      <c r="P138" s="66">
        <v>29</v>
      </c>
    </row>
    <row r="139" spans="2:16">
      <c r="B139" s="7" t="s">
        <v>12</v>
      </c>
      <c r="C139" s="69">
        <f>+(C137*C138)+(C134*C135)</f>
        <v>23759.999999999996</v>
      </c>
      <c r="D139" s="69">
        <f>+(D137*D138)+(D134*D135)</f>
        <v>27720</v>
      </c>
      <c r="E139" s="69">
        <f>+(E137*E138)+(E134*E135)</f>
        <v>31680</v>
      </c>
      <c r="F139" s="69">
        <f>+(F137*F138)+(F134*F135)</f>
        <v>35640</v>
      </c>
      <c r="L139" s="7" t="s">
        <v>12</v>
      </c>
      <c r="M139" s="69">
        <f>+(M137*M138)+(M134*M135)</f>
        <v>23759.999999999996</v>
      </c>
      <c r="N139" s="69">
        <f>+(N137*N138)+(N134*N135)</f>
        <v>27720</v>
      </c>
      <c r="O139" s="69">
        <f>+(O137*O138)+(O134*O135)</f>
        <v>31680</v>
      </c>
      <c r="P139" s="69">
        <f>+(P137*P138)+(P134*P135)</f>
        <v>35640</v>
      </c>
    </row>
    <row r="140" spans="2:16">
      <c r="B140" s="5" t="s">
        <v>13</v>
      </c>
      <c r="C140" s="70">
        <f t="shared" ref="C140:F140" si="53">+IF(C139=0,0,C139/(C134+C137))</f>
        <v>35.999999999999993</v>
      </c>
      <c r="D140" s="70">
        <f t="shared" si="53"/>
        <v>36</v>
      </c>
      <c r="E140" s="70">
        <f t="shared" si="53"/>
        <v>36</v>
      </c>
      <c r="F140" s="70">
        <f t="shared" si="53"/>
        <v>36</v>
      </c>
      <c r="L140" s="5" t="s">
        <v>13</v>
      </c>
      <c r="M140" s="70">
        <f t="shared" ref="M140:P140" si="54">+IF(M139=0,0,M139/(M134+M137))</f>
        <v>35.999999999999993</v>
      </c>
      <c r="N140" s="70">
        <f t="shared" si="54"/>
        <v>36</v>
      </c>
      <c r="O140" s="70">
        <f t="shared" si="54"/>
        <v>36</v>
      </c>
      <c r="P140" s="70">
        <f t="shared" si="54"/>
        <v>36</v>
      </c>
    </row>
    <row r="141" spans="2:16">
      <c r="B141" s="8" t="s">
        <v>14</v>
      </c>
      <c r="C141" s="71">
        <v>1</v>
      </c>
      <c r="D141" s="71">
        <v>1</v>
      </c>
      <c r="E141" s="71">
        <v>1</v>
      </c>
      <c r="F141" s="71">
        <v>1</v>
      </c>
      <c r="L141" s="8" t="s">
        <v>14</v>
      </c>
      <c r="M141" s="71">
        <v>1</v>
      </c>
      <c r="N141" s="71">
        <v>1</v>
      </c>
      <c r="O141" s="71">
        <v>1</v>
      </c>
      <c r="P141" s="71">
        <v>1</v>
      </c>
    </row>
    <row r="142" spans="2:16">
      <c r="B142" s="9" t="s">
        <v>15</v>
      </c>
      <c r="C142" s="72">
        <f>C141*(C137+C134)</f>
        <v>660</v>
      </c>
      <c r="D142" s="72">
        <f>D141*(D137+D134)</f>
        <v>770</v>
      </c>
      <c r="E142" s="72">
        <f>E141*(E137+E134)</f>
        <v>880</v>
      </c>
      <c r="F142" s="72">
        <f>F141*(F137+F134)</f>
        <v>990</v>
      </c>
      <c r="L142" s="9" t="s">
        <v>15</v>
      </c>
      <c r="M142" s="72">
        <f>M141*(M137+M134)</f>
        <v>660</v>
      </c>
      <c r="N142" s="72">
        <f>N141*(N137+N134)</f>
        <v>770</v>
      </c>
      <c r="O142" s="72">
        <f>O141*(O137+O134)</f>
        <v>880</v>
      </c>
      <c r="P142" s="72">
        <f>P141*(P137+P134)</f>
        <v>990</v>
      </c>
    </row>
    <row r="143" spans="2:16">
      <c r="B143" s="9"/>
      <c r="C143" s="72"/>
      <c r="D143" s="72"/>
      <c r="E143" s="72"/>
      <c r="F143" s="72"/>
      <c r="L143" s="9"/>
      <c r="M143" s="72"/>
      <c r="N143" s="72"/>
      <c r="O143" s="72"/>
      <c r="P143" s="72"/>
    </row>
    <row r="144" spans="2:16">
      <c r="B144" s="10" t="s">
        <v>16</v>
      </c>
      <c r="C144" s="73">
        <f>C142*C140</f>
        <v>23759.999999999996</v>
      </c>
      <c r="D144" s="73">
        <f>D142*D140</f>
        <v>27720</v>
      </c>
      <c r="E144" s="73">
        <f>E142*E140</f>
        <v>31680</v>
      </c>
      <c r="F144" s="73">
        <f>F142*F140</f>
        <v>35640</v>
      </c>
      <c r="L144" s="10" t="s">
        <v>16</v>
      </c>
      <c r="M144" s="73">
        <f>M142*M140</f>
        <v>23759.999999999996</v>
      </c>
      <c r="N144" s="73">
        <f>N142*N140</f>
        <v>27720</v>
      </c>
      <c r="O144" s="73">
        <f>O142*O140</f>
        <v>31680</v>
      </c>
      <c r="P144" s="73">
        <f>P142*P140</f>
        <v>35640</v>
      </c>
    </row>
    <row r="145" spans="2:16">
      <c r="B145" s="10"/>
      <c r="C145" s="72">
        <v>0</v>
      </c>
      <c r="D145" s="72">
        <v>0</v>
      </c>
      <c r="E145" s="72">
        <v>0</v>
      </c>
      <c r="F145" s="72">
        <v>0</v>
      </c>
      <c r="L145" s="10"/>
      <c r="M145" s="72">
        <v>0</v>
      </c>
      <c r="N145" s="72">
        <v>0</v>
      </c>
      <c r="O145" s="72">
        <v>0</v>
      </c>
      <c r="P145" s="72">
        <v>0</v>
      </c>
    </row>
    <row r="146" spans="2:16">
      <c r="B146" s="10" t="s">
        <v>17</v>
      </c>
      <c r="C146" s="72">
        <f>-C144/6</f>
        <v>-3959.9999999999995</v>
      </c>
      <c r="D146" s="72">
        <f>-D144/6</f>
        <v>-4620</v>
      </c>
      <c r="E146" s="72">
        <f>-E144/6</f>
        <v>-5280</v>
      </c>
      <c r="F146" s="72">
        <f>-F144/6</f>
        <v>-5940</v>
      </c>
      <c r="L146" s="10" t="s">
        <v>17</v>
      </c>
      <c r="M146" s="72">
        <f>-M144/6</f>
        <v>-3959.9999999999995</v>
      </c>
      <c r="N146" s="72">
        <f>-N144/6</f>
        <v>-4620</v>
      </c>
      <c r="O146" s="72">
        <f>-O144/6</f>
        <v>-5280</v>
      </c>
      <c r="P146" s="72">
        <f>-P144/6</f>
        <v>-5940</v>
      </c>
    </row>
    <row r="147" spans="2:16">
      <c r="B147" s="74" t="s">
        <v>18</v>
      </c>
      <c r="C147" s="74">
        <f>+C144+C145+C146</f>
        <v>19799.999999999996</v>
      </c>
      <c r="D147" s="74">
        <f>+D144+D145+D146</f>
        <v>23100</v>
      </c>
      <c r="E147" s="74">
        <f>+E144+E145+E146</f>
        <v>26400</v>
      </c>
      <c r="F147" s="34">
        <f>+F144+F145+F146</f>
        <v>29700</v>
      </c>
      <c r="L147" s="74" t="s">
        <v>18</v>
      </c>
      <c r="M147" s="74">
        <f>+M144+M145+M146</f>
        <v>19799.999999999996</v>
      </c>
      <c r="N147" s="74">
        <f>+N144+N145+N146</f>
        <v>23100</v>
      </c>
      <c r="O147" s="74">
        <f>+O144+O145+O146</f>
        <v>26400</v>
      </c>
      <c r="P147" s="34">
        <f>+P144+P145+P146</f>
        <v>29700</v>
      </c>
    </row>
    <row r="148" spans="2:16">
      <c r="B148" s="12" t="s">
        <v>19</v>
      </c>
      <c r="C148" s="72"/>
      <c r="D148" s="72"/>
      <c r="E148" s="72"/>
      <c r="F148" s="72"/>
      <c r="L148" s="12" t="s">
        <v>19</v>
      </c>
      <c r="M148" s="72"/>
      <c r="N148" s="72"/>
      <c r="O148" s="72"/>
      <c r="P148" s="72"/>
    </row>
    <row r="149" spans="2:16">
      <c r="B149" s="11" t="s">
        <v>20</v>
      </c>
      <c r="C149" s="75">
        <v>25000</v>
      </c>
      <c r="D149" s="75">
        <v>25000</v>
      </c>
      <c r="E149" s="75">
        <v>25000</v>
      </c>
      <c r="F149" s="75">
        <v>25000</v>
      </c>
      <c r="L149" s="11" t="s">
        <v>20</v>
      </c>
      <c r="M149" s="75">
        <v>20000</v>
      </c>
      <c r="N149" s="75">
        <v>20000</v>
      </c>
      <c r="O149" s="75">
        <v>20000</v>
      </c>
      <c r="P149" s="75">
        <v>20000</v>
      </c>
    </row>
    <row r="150" spans="2:16">
      <c r="B150" s="76" t="s">
        <v>64</v>
      </c>
      <c r="C150" s="77">
        <v>250</v>
      </c>
      <c r="D150" s="77">
        <v>250</v>
      </c>
      <c r="E150" s="77">
        <v>250</v>
      </c>
      <c r="F150" s="77">
        <v>250</v>
      </c>
      <c r="L150" s="76" t="s">
        <v>64</v>
      </c>
      <c r="M150" s="77">
        <v>250</v>
      </c>
      <c r="N150" s="77">
        <v>250</v>
      </c>
      <c r="O150" s="77">
        <v>250</v>
      </c>
      <c r="P150" s="77">
        <v>250</v>
      </c>
    </row>
    <row r="151" spans="2:16">
      <c r="B151" s="76" t="s">
        <v>69</v>
      </c>
      <c r="C151" s="77">
        <v>15000</v>
      </c>
      <c r="D151" s="77">
        <v>15000</v>
      </c>
      <c r="E151" s="77">
        <v>15000</v>
      </c>
      <c r="F151" s="77">
        <v>15000</v>
      </c>
      <c r="L151" s="76" t="s">
        <v>69</v>
      </c>
      <c r="M151" s="77">
        <v>15000</v>
      </c>
      <c r="N151" s="77">
        <v>15000</v>
      </c>
      <c r="O151" s="77">
        <v>15000</v>
      </c>
      <c r="P151" s="77">
        <v>15000</v>
      </c>
    </row>
    <row r="152" spans="2:16">
      <c r="B152" s="76" t="s">
        <v>68</v>
      </c>
      <c r="C152" s="77">
        <v>10000</v>
      </c>
      <c r="D152" s="77">
        <v>10000</v>
      </c>
      <c r="E152" s="77">
        <v>10000</v>
      </c>
      <c r="F152" s="77">
        <v>10000</v>
      </c>
      <c r="L152" s="76" t="s">
        <v>68</v>
      </c>
      <c r="M152" s="77">
        <v>10000</v>
      </c>
      <c r="N152" s="77">
        <v>10000</v>
      </c>
      <c r="O152" s="77">
        <v>10000</v>
      </c>
      <c r="P152" s="77">
        <v>10000</v>
      </c>
    </row>
    <row r="153" spans="2:16">
      <c r="B153" s="76" t="s">
        <v>78</v>
      </c>
      <c r="C153" s="77">
        <v>2500</v>
      </c>
      <c r="D153" s="77">
        <v>2500</v>
      </c>
      <c r="E153" s="77">
        <v>2500</v>
      </c>
      <c r="F153" s="77">
        <v>2500</v>
      </c>
      <c r="L153" s="76" t="s">
        <v>78</v>
      </c>
      <c r="M153" s="77">
        <v>2500</v>
      </c>
      <c r="N153" s="77">
        <v>2500</v>
      </c>
      <c r="O153" s="77">
        <v>2500</v>
      </c>
      <c r="P153" s="77">
        <v>2500</v>
      </c>
    </row>
    <row r="154" spans="2:16">
      <c r="B154" s="76" t="s">
        <v>21</v>
      </c>
      <c r="C154" s="77">
        <v>1000</v>
      </c>
      <c r="D154" s="77">
        <v>1000</v>
      </c>
      <c r="E154" s="77">
        <v>1000</v>
      </c>
      <c r="F154" s="77">
        <v>1000</v>
      </c>
      <c r="L154" s="76" t="s">
        <v>21</v>
      </c>
      <c r="M154" s="77">
        <v>1000</v>
      </c>
      <c r="N154" s="77">
        <v>1000</v>
      </c>
      <c r="O154" s="77">
        <v>1000</v>
      </c>
      <c r="P154" s="77">
        <v>1000</v>
      </c>
    </row>
    <row r="155" spans="2:16">
      <c r="B155" s="81" t="s">
        <v>72</v>
      </c>
      <c r="C155" s="82">
        <f>SUM(C149:C154)</f>
        <v>53750</v>
      </c>
      <c r="D155" s="82">
        <f t="shared" ref="D155:F155" si="55">SUM(D149:D154)</f>
        <v>53750</v>
      </c>
      <c r="E155" s="82">
        <f t="shared" si="55"/>
        <v>53750</v>
      </c>
      <c r="F155" s="82">
        <f t="shared" si="55"/>
        <v>53750</v>
      </c>
      <c r="L155" s="81" t="s">
        <v>72</v>
      </c>
      <c r="M155" s="82">
        <f>SUM(M149:M154)</f>
        <v>48750</v>
      </c>
      <c r="N155" s="82">
        <f t="shared" ref="N155:P155" si="56">SUM(N149:N154)</f>
        <v>48750</v>
      </c>
      <c r="O155" s="82">
        <f t="shared" si="56"/>
        <v>48750</v>
      </c>
      <c r="P155" s="82">
        <f t="shared" si="56"/>
        <v>48750</v>
      </c>
    </row>
    <row r="156" spans="2:16">
      <c r="B156" s="74" t="s">
        <v>73</v>
      </c>
      <c r="C156" s="74">
        <f>SUM(C147-C155)</f>
        <v>-33950</v>
      </c>
      <c r="D156" s="74">
        <f t="shared" ref="D156:F156" si="57">SUM(D147-D155)</f>
        <v>-30650</v>
      </c>
      <c r="E156" s="74">
        <f t="shared" si="57"/>
        <v>-27350</v>
      </c>
      <c r="F156" s="74">
        <f t="shared" si="57"/>
        <v>-24050</v>
      </c>
      <c r="L156" s="74" t="s">
        <v>73</v>
      </c>
      <c r="M156" s="74">
        <f>SUM(M147-M155)</f>
        <v>-28950.000000000004</v>
      </c>
      <c r="N156" s="74">
        <f t="shared" ref="N156" si="58">SUM(N147-N155)</f>
        <v>-25650</v>
      </c>
      <c r="O156" s="74">
        <f t="shared" ref="O156" si="59">SUM(O147-O155)</f>
        <v>-22350</v>
      </c>
      <c r="P156" s="74">
        <f t="shared" ref="P156" si="60">SUM(P147-P155)</f>
        <v>-19050</v>
      </c>
    </row>
  </sheetData>
  <mergeCells count="4">
    <mergeCell ref="B2:B3"/>
    <mergeCell ref="B120:B121"/>
    <mergeCell ref="L2:L3"/>
    <mergeCell ref="L120:L121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9" ma:contentTypeDescription="Create a new document." ma:contentTypeScope="" ma:versionID="3461e9ca063bea6fba86aead096f34a4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9d5db585cafcf91418be2bee6753ea20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9365FF-F384-4066-8ACC-E1360697D04D}">
  <ds:schemaRefs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0129174-c05c-43cc-8e32-21fcbdfe51b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2AF2E3E-52B1-48AB-8486-D61C628D0D44}"/>
</file>

<file path=customXml/itemProps3.xml><?xml version="1.0" encoding="utf-8"?>
<ds:datastoreItem xmlns:ds="http://schemas.openxmlformats.org/officeDocument/2006/customXml" ds:itemID="{7E553B8F-6350-4CC5-80F9-2653D815B5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Alvisl</dc:creator>
  <cp:lastModifiedBy>Atkinsonm</cp:lastModifiedBy>
  <dcterms:created xsi:type="dcterms:W3CDTF">2017-01-04T11:54:40Z</dcterms:created>
  <dcterms:modified xsi:type="dcterms:W3CDTF">2017-06-01T11:27:20Z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