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14175" windowHeight="126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50" i="1" l="1"/>
  <c r="J150" i="1"/>
  <c r="F150" i="1"/>
  <c r="L149" i="1"/>
  <c r="J149" i="1"/>
  <c r="F149" i="1"/>
  <c r="L148" i="1"/>
  <c r="J148" i="1"/>
  <c r="F148" i="1"/>
  <c r="L147" i="1"/>
  <c r="J147" i="1"/>
  <c r="F147" i="1"/>
  <c r="F138" i="1"/>
  <c r="L141" i="1"/>
  <c r="J141" i="1"/>
  <c r="F141" i="1"/>
  <c r="L139" i="1"/>
  <c r="J139" i="1"/>
  <c r="F139" i="1"/>
  <c r="L138" i="1"/>
  <c r="J138" i="1"/>
  <c r="J123" i="1"/>
  <c r="J115" i="1"/>
  <c r="J114" i="1"/>
  <c r="J112" i="1"/>
  <c r="J109" i="1"/>
  <c r="H110" i="1"/>
  <c r="H109" i="1"/>
  <c r="L51" i="1"/>
  <c r="L382" i="1"/>
  <c r="L379" i="1"/>
  <c r="L384" i="1" s="1"/>
  <c r="L363" i="1"/>
  <c r="L310" i="1"/>
  <c r="L300" i="1"/>
  <c r="L297" i="1"/>
  <c r="L294" i="1"/>
  <c r="L291" i="1"/>
  <c r="L288" i="1"/>
  <c r="L285" i="1"/>
  <c r="L282" i="1"/>
  <c r="L272" i="1"/>
  <c r="L269" i="1"/>
  <c r="L257" i="1"/>
  <c r="L254" i="1"/>
  <c r="L251" i="1"/>
  <c r="L248" i="1"/>
  <c r="L245" i="1"/>
  <c r="L242" i="1"/>
  <c r="L239" i="1"/>
  <c r="L227" i="1"/>
  <c r="L221" i="1"/>
  <c r="L218" i="1"/>
  <c r="L215" i="1"/>
  <c r="L168" i="1"/>
  <c r="L158" i="1"/>
  <c r="F135" i="1"/>
  <c r="K135" i="1"/>
  <c r="J136" i="1"/>
  <c r="J137" i="1"/>
  <c r="I135" i="1"/>
  <c r="J135" i="1" s="1"/>
  <c r="G136" i="1"/>
  <c r="G137" i="1"/>
  <c r="G135" i="1"/>
  <c r="L135" i="1" s="1"/>
  <c r="F137" i="1"/>
  <c r="F136" i="1"/>
  <c r="F142" i="1"/>
  <c r="F143" i="1"/>
  <c r="F144" i="1"/>
  <c r="F146" i="1"/>
  <c r="F151" i="1"/>
  <c r="F152" i="1"/>
  <c r="F153" i="1"/>
  <c r="I109" i="1"/>
  <c r="K109" i="1"/>
  <c r="D109" i="1"/>
  <c r="G109" i="1" s="1"/>
  <c r="J104" i="1"/>
  <c r="I104" i="1"/>
  <c r="H104" i="1"/>
  <c r="G104" i="1"/>
  <c r="E101" i="1"/>
  <c r="L101" i="1" s="1"/>
  <c r="E98" i="1"/>
  <c r="L98" i="1" s="1"/>
  <c r="L79" i="1"/>
  <c r="L72" i="1"/>
  <c r="L69" i="1"/>
  <c r="L66" i="1"/>
  <c r="L63" i="1"/>
  <c r="L60" i="1"/>
  <c r="L57" i="1"/>
  <c r="L49" i="1"/>
  <c r="L46" i="1"/>
  <c r="L43" i="1"/>
  <c r="L40" i="1"/>
  <c r="L37" i="1"/>
  <c r="L34" i="1"/>
  <c r="L31" i="1"/>
  <c r="L28" i="1"/>
  <c r="L25" i="1"/>
  <c r="L22" i="1"/>
  <c r="L19" i="1"/>
  <c r="L16" i="1"/>
  <c r="L13" i="1"/>
  <c r="L10" i="1"/>
  <c r="L274" i="1" l="1"/>
  <c r="L109" i="1"/>
  <c r="F145" i="1"/>
  <c r="L104" i="1"/>
  <c r="F109" i="1"/>
  <c r="L74" i="1"/>
  <c r="L124" i="1" l="1"/>
  <c r="I110" i="1"/>
  <c r="I111" i="1"/>
  <c r="I116" i="1"/>
  <c r="I117" i="1"/>
  <c r="I118" i="1"/>
  <c r="I119" i="1"/>
  <c r="I120" i="1"/>
  <c r="I121" i="1"/>
  <c r="I122" i="1"/>
  <c r="I124" i="1"/>
  <c r="H124" i="1"/>
  <c r="D124" i="1"/>
  <c r="F124" i="1" s="1"/>
  <c r="H122" i="1"/>
  <c r="H121" i="1"/>
  <c r="H120" i="1"/>
  <c r="K120" i="1" s="1"/>
  <c r="H119" i="1"/>
  <c r="H118" i="1"/>
  <c r="K118" i="1" s="1"/>
  <c r="H117" i="1"/>
  <c r="K117" i="1" s="1"/>
  <c r="H116" i="1"/>
  <c r="K116" i="1" s="1"/>
  <c r="H111" i="1"/>
  <c r="K111" i="1" s="1"/>
  <c r="D122" i="1"/>
  <c r="G122" i="1" s="1"/>
  <c r="D121" i="1"/>
  <c r="G121" i="1" s="1"/>
  <c r="D120" i="1"/>
  <c r="F120" i="1" s="1"/>
  <c r="D119" i="1"/>
  <c r="G119" i="1" s="1"/>
  <c r="D118" i="1"/>
  <c r="F118" i="1" s="1"/>
  <c r="D117" i="1"/>
  <c r="G117" i="1" s="1"/>
  <c r="D116" i="1"/>
  <c r="F116" i="1" s="1"/>
  <c r="D111" i="1"/>
  <c r="F111" i="1" s="1"/>
  <c r="D110" i="1"/>
  <c r="J122" i="1" l="1"/>
  <c r="J110" i="1"/>
  <c r="J119" i="1"/>
  <c r="G110" i="1"/>
  <c r="F110" i="1"/>
  <c r="G111" i="1"/>
  <c r="L111" i="1" s="1"/>
  <c r="G118" i="1"/>
  <c r="L118" i="1" s="1"/>
  <c r="J116" i="1"/>
  <c r="G120" i="1"/>
  <c r="L120" i="1" s="1"/>
  <c r="J111" i="1"/>
  <c r="K110" i="1"/>
  <c r="J117" i="1"/>
  <c r="J121" i="1"/>
  <c r="G116" i="1"/>
  <c r="L116" i="1" s="1"/>
  <c r="L117" i="1"/>
  <c r="J124" i="1"/>
  <c r="F122" i="1"/>
  <c r="J120" i="1"/>
  <c r="K121" i="1"/>
  <c r="L121" i="1" s="1"/>
  <c r="K122" i="1"/>
  <c r="L122" i="1" s="1"/>
  <c r="L110" i="1"/>
  <c r="F121" i="1"/>
  <c r="F117" i="1"/>
  <c r="F123" i="1" s="1"/>
  <c r="L123" i="1" s="1"/>
  <c r="J118" i="1"/>
  <c r="K119" i="1"/>
  <c r="L119" i="1" s="1"/>
  <c r="F119" i="1"/>
  <c r="F114" i="1" l="1"/>
  <c r="L114" i="1" s="1"/>
  <c r="F112" i="1"/>
  <c r="L112" i="1" s="1"/>
  <c r="F115" i="1"/>
  <c r="L115" i="1" s="1"/>
  <c r="G128" i="1"/>
  <c r="L125" i="1"/>
  <c r="K128" i="1"/>
  <c r="L128" i="1" l="1"/>
  <c r="L130" i="1"/>
  <c r="L369" i="1"/>
  <c r="L366" i="1"/>
  <c r="L371" i="1" s="1"/>
  <c r="L357" i="1"/>
  <c r="L354" i="1"/>
  <c r="L351" i="1"/>
  <c r="L348" i="1"/>
  <c r="L345" i="1"/>
  <c r="L338" i="1"/>
  <c r="L335" i="1"/>
  <c r="L332" i="1"/>
  <c r="L329" i="1"/>
  <c r="L326" i="1"/>
  <c r="L320" i="1"/>
  <c r="L313" i="1"/>
  <c r="L307" i="1"/>
  <c r="L317" i="1"/>
  <c r="L279" i="1"/>
  <c r="L302" i="1" s="1"/>
  <c r="L262" i="1"/>
  <c r="L179" i="1"/>
  <c r="L176" i="1"/>
  <c r="L172" i="1"/>
  <c r="L340" i="1" l="1"/>
  <c r="L322" i="1"/>
  <c r="L359" i="1"/>
  <c r="L181" i="1"/>
  <c r="L236" i="1" l="1"/>
  <c r="L264" i="1" s="1"/>
  <c r="L212" i="1"/>
  <c r="L206" i="1"/>
  <c r="L201" i="1"/>
  <c r="L196" i="1"/>
  <c r="L191" i="1"/>
  <c r="L229" i="1" l="1"/>
  <c r="K153" i="1"/>
  <c r="G153" i="1"/>
  <c r="J152" i="1"/>
  <c r="K152" i="1" s="1"/>
  <c r="G152" i="1"/>
  <c r="J151" i="1"/>
  <c r="K151" i="1" s="1"/>
  <c r="G151" i="1"/>
  <c r="J146" i="1"/>
  <c r="G146" i="1"/>
  <c r="J144" i="1"/>
  <c r="K144" i="1" s="1"/>
  <c r="G144" i="1"/>
  <c r="K143" i="1"/>
  <c r="J143" i="1"/>
  <c r="G143" i="1"/>
  <c r="K142" i="1"/>
  <c r="J142" i="1"/>
  <c r="G142" i="1"/>
  <c r="K137" i="1"/>
  <c r="K136" i="1"/>
  <c r="L152" i="1" l="1"/>
  <c r="L151" i="1"/>
  <c r="L153" i="1"/>
  <c r="L143" i="1"/>
  <c r="L137" i="1"/>
  <c r="K145" i="1"/>
  <c r="L144" i="1"/>
  <c r="L142" i="1"/>
  <c r="F154" i="1"/>
  <c r="G154" i="1"/>
  <c r="J154" i="1"/>
  <c r="K146" i="1"/>
  <c r="K154" i="1" s="1"/>
  <c r="J145" i="1"/>
  <c r="L161" i="1" l="1"/>
  <c r="K155" i="1"/>
  <c r="L154" i="1"/>
  <c r="L146" i="1"/>
  <c r="G145" i="1"/>
  <c r="L145" i="1" l="1"/>
  <c r="L155" i="1" l="1"/>
  <c r="L387" i="1" s="1"/>
  <c r="L163" i="1" l="1"/>
</calcChain>
</file>

<file path=xl/sharedStrings.xml><?xml version="1.0" encoding="utf-8"?>
<sst xmlns="http://schemas.openxmlformats.org/spreadsheetml/2006/main" count="324" uniqueCount="224">
  <si>
    <t>Rehearsals</t>
  </si>
  <si>
    <t>Running</t>
  </si>
  <si>
    <t>Number Artists</t>
  </si>
  <si>
    <t>Number Weeks</t>
  </si>
  <si>
    <t>Weeks</t>
  </si>
  <si>
    <t>Actors</t>
  </si>
  <si>
    <t>Understudies</t>
  </si>
  <si>
    <t>Dance Captain</t>
  </si>
  <si>
    <t>Company Overtime</t>
  </si>
  <si>
    <t>Company Holiday Pay</t>
  </si>
  <si>
    <t>Company NI</t>
  </si>
  <si>
    <t>Company Subsistence</t>
  </si>
  <si>
    <t>Company Medical Costs</t>
  </si>
  <si>
    <t>Company Travel/Misc</t>
  </si>
  <si>
    <t>Musicians</t>
  </si>
  <si>
    <t>Musicians Overtime</t>
  </si>
  <si>
    <t>Musicians Holiday Pay</t>
  </si>
  <si>
    <t>Musicians NI</t>
  </si>
  <si>
    <t>Musicians Subsistence</t>
  </si>
  <si>
    <t>Musicians Travel</t>
  </si>
  <si>
    <t>Musicians Porterage</t>
  </si>
  <si>
    <t>Total Musicians Costs</t>
  </si>
  <si>
    <t>Stage Manager</t>
  </si>
  <si>
    <t>Stage Management Overtime</t>
  </si>
  <si>
    <t>Stage Management NI</t>
  </si>
  <si>
    <t>Sound Production</t>
  </si>
  <si>
    <t>Sound No 1</t>
  </si>
  <si>
    <t xml:space="preserve">Crew </t>
  </si>
  <si>
    <t>Author</t>
  </si>
  <si>
    <t>Assistant Director</t>
  </si>
  <si>
    <t>Producer Costs</t>
  </si>
  <si>
    <t xml:space="preserve">Sub code </t>
  </si>
  <si>
    <t>Details</t>
  </si>
  <si>
    <t xml:space="preserve">TOTAL </t>
  </si>
  <si>
    <t xml:space="preserve">Total Run </t>
  </si>
  <si>
    <t>Totals</t>
  </si>
  <si>
    <t xml:space="preserve">Lead Creatives </t>
  </si>
  <si>
    <t xml:space="preserve">Consultant Costs </t>
  </si>
  <si>
    <t xml:space="preserve">Casting Director </t>
  </si>
  <si>
    <t xml:space="preserve">Composer </t>
  </si>
  <si>
    <t xml:space="preserve">Director </t>
  </si>
  <si>
    <t xml:space="preserve">Set Designer </t>
  </si>
  <si>
    <t xml:space="preserve">Fight Director </t>
  </si>
  <si>
    <t xml:space="preserve">Lighting Designer </t>
  </si>
  <si>
    <t xml:space="preserve">Sound Designer </t>
  </si>
  <si>
    <t xml:space="preserve">Costume Designer </t>
  </si>
  <si>
    <t xml:space="preserve">Music / Choreographer </t>
  </si>
  <si>
    <t xml:space="preserve">Music Supervisor </t>
  </si>
  <si>
    <t xml:space="preserve">Musical Director </t>
  </si>
  <si>
    <t xml:space="preserve">Rehearsal Pianist </t>
  </si>
  <si>
    <t xml:space="preserve">Voice </t>
  </si>
  <si>
    <t>Fee</t>
  </si>
  <si>
    <t xml:space="preserve">Actual </t>
  </si>
  <si>
    <t xml:space="preserve">Travel </t>
  </si>
  <si>
    <t xml:space="preserve">Expenses </t>
  </si>
  <si>
    <t>Sub code</t>
  </si>
  <si>
    <t xml:space="preserve">ZK103 - CREATIVE TEAM, PRODUCTION TEAM &amp; CONSULTANTS </t>
  </si>
  <si>
    <t xml:space="preserve">ZK104 - PERFORMERS AND MUSICIANS </t>
  </si>
  <si>
    <t xml:space="preserve">TSM Materials </t>
  </si>
  <si>
    <t xml:space="preserve">Fit-Up </t>
  </si>
  <si>
    <t xml:space="preserve">Get-Out </t>
  </si>
  <si>
    <t xml:space="preserve">to cover weekly changeovers 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</si>
  <si>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</si>
  <si>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</si>
  <si>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</si>
  <si>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</si>
  <si>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>Props</t>
  </si>
  <si>
    <t xml:space="preserve">Materials </t>
  </si>
  <si>
    <t xml:space="preserve">Props - running &amp; hires </t>
  </si>
  <si>
    <t xml:space="preserve">Lighting </t>
  </si>
  <si>
    <t xml:space="preserve">Build materials </t>
  </si>
  <si>
    <t>LX running &amp; hires</t>
  </si>
  <si>
    <t xml:space="preserve">Audio &amp; comms </t>
  </si>
  <si>
    <t xml:space="preserve">Build Materials </t>
  </si>
  <si>
    <t xml:space="preserve">Orchestration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</si>
  <si>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</si>
  <si>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</si>
  <si>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</si>
  <si>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</si>
  <si>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>Local Crew</t>
  </si>
  <si>
    <t xml:space="preserve">Dresser/Wardrobe Maintenance </t>
  </si>
  <si>
    <t xml:space="preserve">Meal Pay </t>
  </si>
  <si>
    <t xml:space="preserve">Production </t>
  </si>
  <si>
    <t>Return to Vegas</t>
  </si>
  <si>
    <t>Venue</t>
  </si>
  <si>
    <t xml:space="preserve">Welly Club </t>
  </si>
  <si>
    <t xml:space="preserve">Artform </t>
  </si>
  <si>
    <t>Site Specific</t>
  </si>
  <si>
    <t xml:space="preserve">ZK101 - COMMISSIONING &amp; FEES </t>
  </si>
  <si>
    <t xml:space="preserve">ZK102 - DEVELOPMENT &amp; R&amp;D </t>
  </si>
  <si>
    <t xml:space="preserve">ZK107 - VENUE &amp; LOGISTICS </t>
  </si>
  <si>
    <t xml:space="preserve">Audition costs </t>
  </si>
  <si>
    <t xml:space="preserve">Rehearsal venue </t>
  </si>
  <si>
    <t>Venue fees</t>
  </si>
  <si>
    <t xml:space="preserve">Venue costs 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</si>
  <si>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</si>
  <si>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</si>
  <si>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</si>
  <si>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</si>
  <si>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</si>
  <si>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</si>
  <si>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 xml:space="preserve">Plant Hire </t>
  </si>
  <si>
    <t xml:space="preserve">ZK105 - REHEARSAL COSTS </t>
  </si>
  <si>
    <t xml:space="preserve">ZK106 - TECHNICAL &amp; PRODUCTION </t>
  </si>
  <si>
    <t xml:space="preserve">TOTAL CREATIVE TEAM, PRODUCTION &amp; CONSULTANTS </t>
  </si>
  <si>
    <t>ZK108 - PROGRAMME LEGAL &amp; DOCUMENTATION</t>
  </si>
  <si>
    <t>ZK109 - PROGRAMME MARKETING, DIGITAL &amp; COMMS</t>
  </si>
  <si>
    <t>ZK114 - ADMIN &amp; MISC</t>
  </si>
  <si>
    <t xml:space="preserve">ZK113 - RUNNING COSTS </t>
  </si>
  <si>
    <t xml:space="preserve">ZK112 - ARTIST &amp; GUEST LIAISON </t>
  </si>
  <si>
    <t xml:space="preserve">ZK111 - PROGRAMME VOLUNTEERING </t>
  </si>
  <si>
    <t xml:space="preserve">ZK110 - PROGRAMME EDUCATION &amp; COMMUNITY ENGAGEMENT </t>
  </si>
  <si>
    <t xml:space="preserve">SUB TOTAL </t>
  </si>
  <si>
    <t>SUB TOTAL</t>
  </si>
  <si>
    <t xml:space="preserve">TOTAL VENUE &amp; LOGISTICS </t>
  </si>
  <si>
    <t xml:space="preserve">TOTAL COSTS OF THE PRODUCTION </t>
  </si>
  <si>
    <t>Rehearsal set-up costs</t>
  </si>
  <si>
    <t xml:space="preserve">Scripts &amp; Photocopying </t>
  </si>
  <si>
    <t xml:space="preserve">Rehearsal running costs </t>
  </si>
  <si>
    <t xml:space="preserve">Rehearsal costs </t>
  </si>
  <si>
    <t xml:space="preserve">Volunteer Cast Costs </t>
  </si>
  <si>
    <t xml:space="preserve">TOTAL REHEARSAL COSTS </t>
  </si>
  <si>
    <t xml:space="preserve">Site Prep &amp; Security </t>
  </si>
  <si>
    <t xml:space="preserve">FOH attendants / security </t>
  </si>
  <si>
    <t>FOH Fireman</t>
  </si>
  <si>
    <t xml:space="preserve">Licensing </t>
  </si>
  <si>
    <t xml:space="preserve">Legal </t>
  </si>
  <si>
    <t xml:space="preserve">Documentation </t>
  </si>
  <si>
    <t xml:space="preserve">Branding &amp; Design </t>
  </si>
  <si>
    <t xml:space="preserve">Marketing costs </t>
  </si>
  <si>
    <t xml:space="preserve">Distribution Costs </t>
  </si>
  <si>
    <t>Print Costs</t>
  </si>
  <si>
    <t xml:space="preserve">Photography </t>
  </si>
  <si>
    <t xml:space="preserve">Filming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</si>
  <si>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</si>
  <si>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</si>
  <si>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</si>
  <si>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</si>
  <si>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</si>
  <si>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</si>
  <si>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</si>
  <si>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</si>
  <si>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</si>
  <si>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</si>
  <si>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</si>
  <si>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</si>
  <si>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 xml:space="preserve">TOTAL PROGRAMME, EDUCATION &amp; COMMUNITY </t>
  </si>
  <si>
    <t xml:space="preserve">PPE </t>
  </si>
  <si>
    <t xml:space="preserve">External Training </t>
  </si>
  <si>
    <t xml:space="preserve">Volunteer Co-ordinator </t>
  </si>
  <si>
    <t>DBS Checks</t>
  </si>
  <si>
    <t xml:space="preserve">TOTAL PROGRAMME VOLUNTEERING </t>
  </si>
  <si>
    <t xml:space="preserve">Accreditation </t>
  </si>
  <si>
    <t xml:space="preserve">HLT Costs </t>
  </si>
  <si>
    <t xml:space="preserve">VIP Guests </t>
  </si>
  <si>
    <t xml:space="preserve">Catering </t>
  </si>
  <si>
    <t xml:space="preserve">Media Guests </t>
  </si>
  <si>
    <t xml:space="preserve">TOTAL ARTIST &amp; GUEST LIAISON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</si>
  <si>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</si>
  <si>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</si>
  <si>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</si>
  <si>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</si>
  <si>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 xml:space="preserve">Admin Costs </t>
  </si>
  <si>
    <t xml:space="preserve">First Night Hosp </t>
  </si>
  <si>
    <t xml:space="preserve">Insurance &amp; Licence </t>
  </si>
  <si>
    <t xml:space="preserve">Equipment &amp; Tools </t>
  </si>
  <si>
    <t>TOTAL ADMIN &amp; MISC</t>
  </si>
  <si>
    <t>Assistant Creatives</t>
  </si>
  <si>
    <t>Creative Team Expenses</t>
  </si>
  <si>
    <t>Production Team Expenses</t>
  </si>
  <si>
    <t xml:space="preserve">Production Manager </t>
  </si>
  <si>
    <t>Deputy Stage Manager</t>
  </si>
  <si>
    <t>Assistant Stage Manager</t>
  </si>
  <si>
    <t>Stage Management Holiday</t>
  </si>
  <si>
    <t xml:space="preserve">LX Production </t>
  </si>
  <si>
    <t xml:space="preserve">LX Operator </t>
  </si>
  <si>
    <t xml:space="preserve">Wardrobe Supervisor </t>
  </si>
  <si>
    <t xml:space="preserve">Deputy Wardrobe Supervisor </t>
  </si>
  <si>
    <t xml:space="preserve">Wigs Supervisor </t>
  </si>
  <si>
    <t>Tech Staff Overtime</t>
  </si>
  <si>
    <t>Tech Staff NI</t>
  </si>
  <si>
    <t xml:space="preserve">Production Team Freelancers </t>
  </si>
  <si>
    <t xml:space="preserve">Rehearsal weeks </t>
  </si>
  <si>
    <t xml:space="preserve">Running Weeks </t>
  </si>
  <si>
    <t xml:space="preserve">Subs </t>
  </si>
  <si>
    <t xml:space="preserve"> Weekly Salary</t>
  </si>
  <si>
    <t>Total Salary</t>
  </si>
  <si>
    <t xml:space="preserve">Weekly Salary </t>
  </si>
  <si>
    <t xml:space="preserve">Total salary 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</si>
  <si>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</si>
  <si>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</si>
  <si>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</si>
  <si>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</si>
  <si>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</si>
  <si>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</si>
  <si>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</si>
  <si>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</si>
  <si>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</si>
  <si>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</si>
  <si>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</si>
  <si>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</si>
  <si>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</si>
  <si>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</si>
  <si>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</si>
  <si>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>R&amp;D Fees</t>
  </si>
  <si>
    <t xml:space="preserve">R&amp;D Travel </t>
  </si>
  <si>
    <t>R&amp;D Professional Fees</t>
  </si>
  <si>
    <t xml:space="preserve">R&amp;D Hotels &amp; accommodation </t>
  </si>
  <si>
    <t xml:space="preserve">R&amp;D meeting &amp; workshop costs </t>
  </si>
  <si>
    <t xml:space="preserve">Subsistence </t>
  </si>
  <si>
    <t xml:space="preserve">TOTAL DEVELOPMENT &amp; R&amp;D </t>
  </si>
  <si>
    <t>Pensions</t>
  </si>
  <si>
    <t xml:space="preserve">Performer Salary Recharges </t>
  </si>
  <si>
    <t xml:space="preserve">Pensions </t>
  </si>
  <si>
    <t>Performer Fees</t>
  </si>
  <si>
    <t>Performer Expenses</t>
  </si>
  <si>
    <t xml:space="preserve">TOTAL PERFORMERS &amp; MUSICIANS </t>
  </si>
  <si>
    <t xml:space="preserve">Total Salary </t>
  </si>
  <si>
    <t>Weekly Salary</t>
  </si>
  <si>
    <t xml:space="preserve"> </t>
  </si>
  <si>
    <t xml:space="preserve">TRAVEL? </t>
  </si>
  <si>
    <t xml:space="preserve">TOTAL TECHNICAL &amp; PRODUCTION </t>
  </si>
  <si>
    <t xml:space="preserve">TOTAL PROGRAMME LEGAL &amp; DOCUMENTATION </t>
  </si>
  <si>
    <t xml:space="preserve">NI not applicable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</si>
</sst>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72" formatCode="_-&quot;£&quot;* #,##0_-;\-&quot;£&quot;* #,##0_-;_-&quot;£&quot;* &quot;-&quot;??_-;_-@_-"/>
    <numFmt numFmtId="175" formatCode="_-[$£-809]* #,##0_-;\-[$£-809]* #,##0_-;_-[$£-809]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</cellStyleXfs>
  <cellXfs count="76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center"/>
    </xf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10" fillId="0" borderId="0" xfId="2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 applyProtection="1">
      <alignment horizontal="center" vertical="center"/>
    </xf>
    <xf numFmtId="165" fontId="8" fillId="0" borderId="0" xfId="2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 applyProtection="1">
      <alignment vertical="center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7" fillId="0" borderId="4" xfId="2" applyNumberFormat="1" applyFont="1" applyFill="1" applyBorder="1"/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0" xfId="3" applyNumberFormat="1" applyFont="1" applyFill="1" applyBorder="1" applyAlignment="1">
      <alignment horizontal="center"/>
    </xf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165" fontId="8" fillId="0" borderId="0" xfId="0" applyNumberFormat="1" applyFont="1" applyFill="1" applyBorder="1" applyAlignment="1" applyProtection="1">
      <alignment horizontal="right"/>
    </xf>
    <xf numFmtId="1" fontId="8" fillId="0" borderId="0" xfId="0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" fontId="7" fillId="0" borderId="0" xfId="2" applyNumberFormat="1" applyFont="1" applyFill="1" applyBorder="1"/>
    <xf numFmtId="165" fontId="8" fillId="0" borderId="0" xfId="2" applyNumberFormat="1" applyFont="1" applyFill="1" applyBorder="1"/>
    <xf numFmtId="165" fontId="7" fillId="0" borderId="0" xfId="2" applyNumberFormat="1" applyFont="1" applyFill="1" applyBorder="1"/>
    <xf numFmtId="175" fontId="8" fillId="0" borderId="0" xfId="1" applyNumberFormat="1" applyFont="1" applyFill="1" applyBorder="1"/>
    <xf numFmtId="44" fontId="6" fillId="0" borderId="0" xfId="0" applyNumberFormat="1" applyFont="1" applyFill="1" applyBorder="1" applyAlignment="1" applyProtection="1">
      <alignment vertical="center"/>
    </xf>
    <xf numFmtId="13" fontId="8" fillId="0" borderId="0" xfId="3" applyNumberFormat="1" applyFont="1" applyFill="1" applyBorder="1"/>
    <xf numFmtId="172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</cellXfs>
  <cellStyles count="5">
    <cellStyle name="Currency" xfId="1" builtinId="4"/>
    <cellStyle name="Geneva" xfId="4"/>
    <cellStyle name="Normal" xfId="0" builtinId="0"/>
    <cellStyle name="Normal_bandcosts" xfId="3"/>
    <cellStyle name="Normal_DANGEROUS" xfId="2"/>
  </cellStyles>
  <dxfs count="5"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0"/>
  <sheetViews>
    <sheetView tabSelected="1" topLeftCell="A178" zoomScale="90" zoomScaleNormal="90" zoomScaleSheetLayoutView="130" workbookViewId="0">
      <selection activeCell="L387" sqref="L387"/>
    </sheetView>
  </sheetViews>
  <sheetFormatPr defaultRowHeight="15"/>
  <cols>
    <col min="1" max="1" width="18.5703125" style="2" customWidth="1"/>
    <col min="2" max="2" width="34.85546875" style="2" bestFit="1" customWidth="1"/>
    <col min="3" max="3" width="28.42578125" style="2" bestFit="1" customWidth="1"/>
    <col min="4" max="4" width="9.42578125" style="2" bestFit="1" customWidth="1"/>
    <col min="5" max="5" width="9.85546875" style="2" bestFit="1" customWidth="1"/>
    <col min="6" max="6" width="11.85546875" style="2" bestFit="1" customWidth="1"/>
    <col min="7" max="7" width="12.85546875" style="2" customWidth="1"/>
    <col min="8" max="8" width="9.28515625" style="2" bestFit="1" customWidth="1"/>
    <col min="9" max="9" width="10.85546875" style="2" bestFit="1" customWidth="1"/>
    <col min="10" max="10" width="19.85546875" style="2" customWidth="1"/>
    <col min="11" max="11" width="12.140625" style="2" bestFit="1" customWidth="1"/>
    <col min="12" max="12" width="20.140625" style="2" bestFit="1" customWidth="1"/>
    <col min="13" max="13" width="9.42578125" style="2" bestFit="1" customWidth="1"/>
    <col min="14" max="16384" width="9.140625" style="2"/>
  </cols>
  <sheetData>
    <row r="1" spans="1:12">
      <c r="A1" s="1" t="s">
        <v>82</v>
      </c>
      <c r="B1" s="1" t="s">
        <v>83</v>
      </c>
    </row>
    <row r="2" spans="1:12">
      <c r="A2" s="1" t="s">
        <v>84</v>
      </c>
      <c r="B2" s="1" t="s">
        <v>85</v>
      </c>
    </row>
    <row r="3" spans="1:12">
      <c r="A3" s="1" t="s">
        <v>86</v>
      </c>
      <c r="B3" s="3" t="s">
        <v>87</v>
      </c>
      <c r="C3" s="4"/>
    </row>
    <row r="4" spans="1:12">
      <c r="A4" s="1" t="s">
        <v>182</v>
      </c>
      <c r="B4" s="62">
        <v>5</v>
      </c>
      <c r="C4" s="5"/>
    </row>
    <row r="5" spans="1:12">
      <c r="A5" s="1" t="s">
        <v>183</v>
      </c>
      <c r="B5" s="63">
        <v>4</v>
      </c>
      <c r="C5" s="5"/>
    </row>
    <row r="6" spans="1:12" ht="15.75" thickBot="1">
      <c r="A6" s="6"/>
      <c r="B6" s="6"/>
      <c r="C6" s="4"/>
    </row>
    <row r="7" spans="1:12" ht="16.5" customHeight="1" thickBot="1">
      <c r="A7" s="56" t="s">
        <v>88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12" ht="16.5" customHeight="1">
      <c r="A8" s="32"/>
      <c r="B8" s="3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6.5" customHeight="1">
      <c r="A9" s="60"/>
      <c r="B9" s="33" t="s">
        <v>189</v>
      </c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s="36" customFormat="1" ht="16.5" customHeight="1">
      <c r="A10" s="39"/>
      <c r="B10" s="33" t="s">
        <v>113</v>
      </c>
      <c r="C10" s="39"/>
      <c r="D10" s="39"/>
      <c r="E10" s="39"/>
      <c r="F10" s="39"/>
      <c r="G10" s="39"/>
      <c r="H10" s="39"/>
      <c r="I10" s="39"/>
      <c r="J10" s="39"/>
      <c r="K10" s="39"/>
      <c r="L10" s="39">
        <f>SUM(L9:L9)</f>
        <v>0</v>
      </c>
    </row>
    <row r="11" spans="1:12" s="36" customFormat="1" ht="16.5" customHeight="1">
      <c r="A11" s="39"/>
      <c r="B11" s="33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6" customFormat="1" ht="16.5" customHeight="1">
      <c r="A12" s="39"/>
      <c r="B12" s="33" t="s">
        <v>190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 s="36" customFormat="1" ht="16.5" customHeight="1">
      <c r="A13" s="39"/>
      <c r="B13" s="33" t="s">
        <v>113</v>
      </c>
      <c r="C13" s="39"/>
      <c r="D13" s="39"/>
      <c r="E13" s="39"/>
      <c r="F13" s="39"/>
      <c r="G13" s="39"/>
      <c r="H13" s="39"/>
      <c r="I13" s="39"/>
      <c r="J13" s="39"/>
      <c r="K13" s="39"/>
      <c r="L13" s="39">
        <f>SUM(L12:L12)</f>
        <v>0</v>
      </c>
    </row>
    <row r="14" spans="1:12" s="36" customFormat="1" ht="16.5" customHeight="1">
      <c r="A14" s="39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2" s="36" customFormat="1" ht="16.5" customHeight="1">
      <c r="A15" s="39"/>
      <c r="B15" s="33" t="s">
        <v>191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2" s="36" customFormat="1" ht="16.5" customHeight="1">
      <c r="A16" s="39"/>
      <c r="B16" s="33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>
        <f>SUM(L15:L15)</f>
        <v>0</v>
      </c>
    </row>
    <row r="17" spans="1:12" s="36" customFormat="1" ht="16.5" customHeight="1">
      <c r="A17" s="39"/>
      <c r="B17" s="33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s="36" customFormat="1" ht="16.5" customHeight="1">
      <c r="A18" s="39"/>
      <c r="B18" s="33" t="s">
        <v>192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s="36" customFormat="1" ht="16.5" customHeight="1">
      <c r="A19" s="39"/>
      <c r="B19" s="33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>
        <f>SUM(L18:L18)</f>
        <v>0</v>
      </c>
    </row>
    <row r="20" spans="1:12" s="36" customFormat="1" ht="16.5" customHeight="1">
      <c r="A20" s="39"/>
      <c r="B20" s="33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2" s="36" customFormat="1" ht="16.5" customHeight="1">
      <c r="A21" s="39"/>
      <c r="B21" s="33" t="s">
        <v>193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s="36" customFormat="1" ht="16.5" customHeight="1">
      <c r="A22" s="39"/>
      <c r="B22" s="33" t="s">
        <v>112</v>
      </c>
      <c r="C22" s="39"/>
      <c r="D22" s="39"/>
      <c r="E22" s="39"/>
      <c r="F22" s="39"/>
      <c r="G22" s="39"/>
      <c r="H22" s="39"/>
      <c r="I22" s="39"/>
      <c r="J22" s="39"/>
      <c r="K22" s="39"/>
      <c r="L22" s="39">
        <f>SUM(L21:L21)</f>
        <v>0</v>
      </c>
    </row>
    <row r="23" spans="1:12" s="36" customFormat="1" ht="16.5" customHeight="1">
      <c r="A23" s="39"/>
      <c r="B23" s="33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s="36" customFormat="1" ht="16.5" customHeight="1">
      <c r="A24" s="39"/>
      <c r="B24" s="33" t="s">
        <v>194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2" s="36" customFormat="1" ht="16.5" customHeight="1">
      <c r="A25" s="39"/>
      <c r="B25" s="33" t="s">
        <v>112</v>
      </c>
      <c r="C25" s="39"/>
      <c r="D25" s="39"/>
      <c r="E25" s="39"/>
      <c r="F25" s="39"/>
      <c r="G25" s="39"/>
      <c r="H25" s="39"/>
      <c r="I25" s="39"/>
      <c r="J25" s="39"/>
      <c r="K25" s="39"/>
      <c r="L25" s="39">
        <f>SUM(L24:L24)</f>
        <v>0</v>
      </c>
    </row>
    <row r="26" spans="1:12" s="36" customFormat="1" ht="15.75" customHeight="1">
      <c r="A26" s="39"/>
      <c r="B26" s="33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1:12" s="36" customFormat="1" ht="15.75" customHeight="1">
      <c r="A27" s="39"/>
      <c r="B27" s="33" t="s">
        <v>195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1:12" s="36" customFormat="1" ht="15.75" customHeight="1">
      <c r="A28" s="39"/>
      <c r="B28" s="33" t="s">
        <v>112</v>
      </c>
      <c r="C28" s="39"/>
      <c r="D28" s="39"/>
      <c r="E28" s="39"/>
      <c r="F28" s="39"/>
      <c r="G28" s="39"/>
      <c r="H28" s="39"/>
      <c r="I28" s="39"/>
      <c r="J28" s="39"/>
      <c r="K28" s="39"/>
      <c r="L28" s="39">
        <f>SUM(L27:L27)</f>
        <v>0</v>
      </c>
    </row>
    <row r="29" spans="1:12" s="36" customFormat="1" ht="15.75" customHeight="1">
      <c r="A29" s="39"/>
      <c r="B29" s="33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2" s="36" customFormat="1" ht="15.75" customHeight="1">
      <c r="A30" s="39"/>
      <c r="B30" s="33" t="s">
        <v>196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</row>
    <row r="31" spans="1:12" s="36" customFormat="1" ht="15.75" customHeight="1">
      <c r="A31" s="39"/>
      <c r="B31" s="33" t="s">
        <v>112</v>
      </c>
      <c r="C31" s="39"/>
      <c r="D31" s="39"/>
      <c r="E31" s="39"/>
      <c r="F31" s="39"/>
      <c r="G31" s="39"/>
      <c r="H31" s="39"/>
      <c r="I31" s="39"/>
      <c r="J31" s="39"/>
      <c r="K31" s="39"/>
      <c r="L31" s="39">
        <f>SUM(L30:L30)</f>
        <v>0</v>
      </c>
    </row>
    <row r="32" spans="1:12" s="36" customFormat="1" ht="16.5" customHeight="1">
      <c r="A32" s="39"/>
      <c r="B32" s="33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2" s="36" customFormat="1" ht="16.5" customHeight="1">
      <c r="A33" s="39"/>
      <c r="B33" s="33" t="s">
        <v>197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s="36" customFormat="1" ht="16.5" customHeight="1">
      <c r="A34" s="39"/>
      <c r="B34" s="33" t="s">
        <v>112</v>
      </c>
      <c r="C34" s="39"/>
      <c r="D34" s="39"/>
      <c r="E34" s="39"/>
      <c r="F34" s="39"/>
      <c r="G34" s="39"/>
      <c r="H34" s="39"/>
      <c r="I34" s="39"/>
      <c r="J34" s="39"/>
      <c r="K34" s="39"/>
      <c r="L34" s="39">
        <f>SUM(L33:L33)</f>
        <v>0</v>
      </c>
    </row>
    <row r="35" spans="1:12" s="36" customFormat="1" ht="16.5" customHeight="1">
      <c r="A35" s="39"/>
      <c r="B35" s="33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s="36" customFormat="1" ht="16.5" customHeight="1">
      <c r="A36" s="39"/>
      <c r="B36" s="33" t="s">
        <v>198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s="36" customFormat="1" ht="16.5" customHeight="1">
      <c r="A37" s="39"/>
      <c r="B37" s="33" t="s">
        <v>112</v>
      </c>
      <c r="C37" s="39"/>
      <c r="D37" s="39"/>
      <c r="E37" s="39"/>
      <c r="F37" s="39"/>
      <c r="G37" s="39"/>
      <c r="H37" s="39"/>
      <c r="I37" s="39"/>
      <c r="J37" s="39"/>
      <c r="K37" s="39"/>
      <c r="L37" s="39">
        <f>SUM(L36:L36)</f>
        <v>0</v>
      </c>
    </row>
    <row r="38" spans="1:12" s="36" customFormat="1" ht="16.5" customHeight="1">
      <c r="A38" s="39"/>
      <c r="B38" s="33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 s="36" customFormat="1" ht="16.5" customHeight="1">
      <c r="A39" s="39"/>
      <c r="B39" s="33" t="s">
        <v>199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2" s="36" customFormat="1" ht="16.5" customHeight="1">
      <c r="A40" s="39"/>
      <c r="B40" s="33" t="s">
        <v>112</v>
      </c>
      <c r="C40" s="39"/>
      <c r="D40" s="39"/>
      <c r="E40" s="39"/>
      <c r="F40" s="39"/>
      <c r="G40" s="39"/>
      <c r="H40" s="39"/>
      <c r="I40" s="39"/>
      <c r="J40" s="39"/>
      <c r="K40" s="39"/>
      <c r="L40" s="39">
        <f>SUM(L39:L39)</f>
        <v>0</v>
      </c>
    </row>
    <row r="41" spans="1:12" s="36" customFormat="1" ht="16.5" customHeight="1">
      <c r="A41" s="39"/>
      <c r="B41" s="33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2" s="36" customFormat="1" ht="16.5" customHeight="1">
      <c r="A42" s="39"/>
      <c r="B42" s="33" t="s">
        <v>200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</row>
    <row r="43" spans="1:12" s="36" customFormat="1" ht="16.5" customHeight="1">
      <c r="A43" s="39"/>
      <c r="B43" s="33" t="s">
        <v>112</v>
      </c>
      <c r="C43" s="39"/>
      <c r="D43" s="39"/>
      <c r="E43" s="39"/>
      <c r="F43" s="39"/>
      <c r="G43" s="39"/>
      <c r="H43" s="39"/>
      <c r="I43" s="39"/>
      <c r="J43" s="39"/>
      <c r="K43" s="39"/>
      <c r="L43" s="39">
        <f>SUM(L42:L42)</f>
        <v>0</v>
      </c>
    </row>
    <row r="44" spans="1:12" s="36" customFormat="1" ht="16.5" customHeight="1">
      <c r="A44" s="39"/>
      <c r="B44" s="33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1:12" s="36" customFormat="1" ht="16.5" customHeight="1">
      <c r="A45" s="39"/>
      <c r="B45" s="33" t="s">
        <v>201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12" s="36" customFormat="1" ht="16.5" customHeight="1">
      <c r="A46" s="39"/>
      <c r="B46" s="33" t="s">
        <v>112</v>
      </c>
      <c r="C46" s="39"/>
      <c r="D46" s="39"/>
      <c r="E46" s="39"/>
      <c r="F46" s="39"/>
      <c r="G46" s="39"/>
      <c r="H46" s="39"/>
      <c r="I46" s="39"/>
      <c r="J46" s="39"/>
      <c r="K46" s="39"/>
      <c r="L46" s="39">
        <f>SUM(L45:L45)</f>
        <v>0</v>
      </c>
    </row>
    <row r="47" spans="1:12" s="36" customFormat="1" ht="16.5" customHeight="1">
      <c r="A47" s="39"/>
      <c r="B47" s="33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12" s="36" customFormat="1" ht="16.5" customHeight="1">
      <c r="A48" s="39"/>
      <c r="B48" s="33" t="s">
        <v>202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pans="1:12" s="36" customFormat="1" ht="16.5" customHeight="1">
      <c r="A49" s="39"/>
      <c r="B49" s="33" t="s">
        <v>112</v>
      </c>
      <c r="C49" s="39"/>
      <c r="D49" s="39"/>
      <c r="E49" s="39"/>
      <c r="F49" s="39"/>
      <c r="G49" s="39"/>
      <c r="H49" s="39"/>
      <c r="I49" s="39"/>
      <c r="J49" s="39"/>
      <c r="K49" s="39"/>
      <c r="L49" s="39">
        <f>SUM(L48:L48)</f>
        <v>0</v>
      </c>
    </row>
    <row r="50" spans="1:12" s="36" customFormat="1" ht="16.5" customHeight="1">
      <c r="A50" s="41"/>
      <c r="B50" s="3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 s="1" customFormat="1" ht="16.5" customHeight="1">
      <c r="A51" s="41"/>
      <c r="B51" s="3" t="s">
        <v>203</v>
      </c>
      <c r="C51" s="41"/>
      <c r="D51" s="41"/>
      <c r="E51" s="41"/>
      <c r="F51" s="41"/>
      <c r="G51" s="41"/>
      <c r="H51" s="41"/>
      <c r="I51" s="41"/>
      <c r="J51" s="41"/>
      <c r="K51" s="41"/>
      <c r="L51" s="41">
        <f>SUM(L10+L13+L16+L19+L22+L25+L28+L31+L34+L37+L40+L43+L46+L49)</f>
        <v>0</v>
      </c>
    </row>
    <row r="52" spans="1:12" s="36" customFormat="1" ht="16.5" customHeight="1">
      <c r="A52" s="41"/>
      <c r="B52" s="3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 ht="15.75" thickBot="1">
      <c r="A53" s="6"/>
      <c r="B53" s="3"/>
      <c r="C53" s="4"/>
    </row>
    <row r="54" spans="1:12" ht="15.75" thickBot="1">
      <c r="A54" s="56" t="s">
        <v>89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8"/>
    </row>
    <row r="55" spans="1:1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 s="36" customFormat="1">
      <c r="A56" s="41"/>
      <c r="B56" s="33" t="s">
        <v>204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 s="36" customFormat="1">
      <c r="A57" s="41"/>
      <c r="B57" s="33" t="s">
        <v>112</v>
      </c>
      <c r="C57" s="41"/>
      <c r="D57" s="41"/>
      <c r="E57" s="41"/>
      <c r="F57" s="41"/>
      <c r="G57" s="41"/>
      <c r="H57" s="41"/>
      <c r="I57" s="41"/>
      <c r="J57" s="41"/>
      <c r="K57" s="41"/>
      <c r="L57" s="41">
        <f>SUM(L56:L56)</f>
        <v>0</v>
      </c>
    </row>
    <row r="58" spans="1:12" s="36" customFormat="1">
      <c r="A58" s="41"/>
      <c r="B58" s="33"/>
      <c r="C58" s="41"/>
      <c r="D58" s="41"/>
      <c r="E58" s="41"/>
      <c r="F58" s="41"/>
      <c r="G58" s="41"/>
      <c r="H58" s="41"/>
      <c r="I58" s="41"/>
      <c r="J58" s="41"/>
      <c r="K58" s="41"/>
      <c r="L58" s="41"/>
    </row>
    <row r="59" spans="1:12" s="36" customFormat="1">
      <c r="A59" s="41"/>
      <c r="B59" s="33" t="s">
        <v>205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spans="1:12" s="36" customFormat="1">
      <c r="A60" s="41"/>
      <c r="B60" s="33" t="s">
        <v>112</v>
      </c>
      <c r="C60" s="41"/>
      <c r="D60" s="41"/>
      <c r="E60" s="41"/>
      <c r="F60" s="41"/>
      <c r="G60" s="41"/>
      <c r="H60" s="41"/>
      <c r="I60" s="41"/>
      <c r="J60" s="41"/>
      <c r="K60" s="41"/>
      <c r="L60" s="41">
        <f>SUM(L59:L59)</f>
        <v>0</v>
      </c>
    </row>
    <row r="61" spans="1:12" s="36" customFormat="1">
      <c r="A61" s="41"/>
      <c r="B61" s="33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spans="1:12" s="36" customFormat="1">
      <c r="A62" s="41"/>
      <c r="B62" s="33" t="s">
        <v>207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spans="1:12" s="36" customFormat="1">
      <c r="A63" s="41"/>
      <c r="B63" s="33" t="s">
        <v>112</v>
      </c>
      <c r="C63" s="41"/>
      <c r="D63" s="41"/>
      <c r="E63" s="41"/>
      <c r="F63" s="41"/>
      <c r="G63" s="41"/>
      <c r="H63" s="41"/>
      <c r="I63" s="41"/>
      <c r="J63" s="41"/>
      <c r="K63" s="41"/>
      <c r="L63" s="41">
        <f>SUM(L62:L62)</f>
        <v>0</v>
      </c>
    </row>
    <row r="64" spans="1:12" s="36" customFormat="1">
      <c r="A64" s="41"/>
      <c r="B64" s="33"/>
      <c r="C64" s="41"/>
      <c r="D64" s="41"/>
      <c r="E64" s="41"/>
      <c r="F64" s="41"/>
      <c r="G64" s="41"/>
      <c r="H64" s="41"/>
      <c r="I64" s="41"/>
      <c r="J64" s="41"/>
      <c r="K64" s="41"/>
      <c r="L64" s="41"/>
    </row>
    <row r="65" spans="1:13" s="36" customFormat="1">
      <c r="A65" s="41"/>
      <c r="B65" s="33" t="s">
        <v>206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3" s="36" customFormat="1">
      <c r="A66" s="41"/>
      <c r="B66" s="33" t="s">
        <v>112</v>
      </c>
      <c r="C66" s="41"/>
      <c r="D66" s="41"/>
      <c r="E66" s="41"/>
      <c r="F66" s="41"/>
      <c r="G66" s="41"/>
      <c r="H66" s="41"/>
      <c r="I66" s="41"/>
      <c r="J66" s="41"/>
      <c r="K66" s="41"/>
      <c r="L66" s="41">
        <f>SUM(L65:L65)</f>
        <v>0</v>
      </c>
    </row>
    <row r="67" spans="1:13" s="36" customFormat="1">
      <c r="A67" s="41"/>
      <c r="B67" s="33"/>
      <c r="C67" s="41"/>
      <c r="D67" s="41"/>
      <c r="E67" s="41"/>
      <c r="F67" s="41"/>
      <c r="G67" s="41"/>
      <c r="H67" s="41"/>
      <c r="I67" s="41"/>
      <c r="J67" s="41"/>
      <c r="K67" s="41"/>
      <c r="L67" s="41"/>
    </row>
    <row r="68" spans="1:13" s="36" customFormat="1">
      <c r="A68" s="41"/>
      <c r="B68" s="33" t="s">
        <v>208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69" spans="1:13" s="36" customFormat="1">
      <c r="A69" s="41"/>
      <c r="B69" s="33" t="s">
        <v>112</v>
      </c>
      <c r="C69" s="41"/>
      <c r="D69" s="41"/>
      <c r="E69" s="41"/>
      <c r="F69" s="41"/>
      <c r="G69" s="41"/>
      <c r="H69" s="41"/>
      <c r="I69" s="41"/>
      <c r="J69" s="41"/>
      <c r="K69" s="41"/>
      <c r="L69" s="41">
        <f>SUM(L68:L68)</f>
        <v>0</v>
      </c>
    </row>
    <row r="70" spans="1:13" s="36" customFormat="1">
      <c r="A70" s="41"/>
      <c r="B70" s="33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spans="1:13" s="36" customFormat="1">
      <c r="A71" s="41"/>
      <c r="B71" s="33" t="s">
        <v>209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</row>
    <row r="72" spans="1:13" s="36" customFormat="1">
      <c r="A72" s="3"/>
      <c r="B72" s="33" t="s">
        <v>112</v>
      </c>
      <c r="C72" s="3"/>
      <c r="L72" s="36">
        <f>SUM(L71:L71)</f>
        <v>0</v>
      </c>
    </row>
    <row r="73" spans="1:13" s="36" customFormat="1">
      <c r="A73" s="3"/>
      <c r="B73" s="33"/>
      <c r="C73" s="3"/>
    </row>
    <row r="74" spans="1:13" s="1" customFormat="1">
      <c r="A74" s="3"/>
      <c r="B74" s="3" t="s">
        <v>210</v>
      </c>
      <c r="C74" s="3"/>
      <c r="L74" s="1">
        <f>SUM(L57+L60+L63+L66+L69+L72)</f>
        <v>0</v>
      </c>
    </row>
    <row r="75" spans="1:13" ht="15.75" thickBot="1">
      <c r="A75" s="4"/>
      <c r="B75" s="4"/>
      <c r="C75" s="4"/>
    </row>
    <row r="76" spans="1:13" ht="15.75" thickBot="1">
      <c r="A76" s="56" t="s">
        <v>56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8"/>
    </row>
    <row r="77" spans="1:13">
      <c r="A77" s="7" t="s">
        <v>31</v>
      </c>
      <c r="B77" s="8" t="s">
        <v>32</v>
      </c>
      <c r="C77" s="61"/>
      <c r="D77" s="61"/>
      <c r="E77" s="61"/>
      <c r="F77" s="61"/>
      <c r="G77" s="61"/>
      <c r="H77" s="61"/>
      <c r="I77" s="61"/>
      <c r="J77" s="61"/>
      <c r="K77" s="61"/>
      <c r="L77" s="9"/>
      <c r="M77" s="10"/>
    </row>
    <row r="78" spans="1:13">
      <c r="A78" s="4"/>
      <c r="B78" s="8" t="s">
        <v>37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10"/>
    </row>
    <row r="79" spans="1:13">
      <c r="A79" s="8"/>
      <c r="B79" s="4" t="s">
        <v>112</v>
      </c>
      <c r="C79" s="4"/>
      <c r="D79" s="10"/>
      <c r="E79" s="10"/>
      <c r="F79" s="10"/>
      <c r="G79" s="10"/>
      <c r="H79" s="10"/>
      <c r="I79" s="10"/>
      <c r="J79" s="10"/>
      <c r="K79" s="10"/>
      <c r="L79" s="10">
        <f>SUM(L78:L78)</f>
        <v>0</v>
      </c>
      <c r="M79" s="10"/>
    </row>
    <row r="80" spans="1:13">
      <c r="A80" s="8"/>
      <c r="B80" s="4"/>
      <c r="C80" s="4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>
      <c r="A81" s="4"/>
      <c r="B81" s="8" t="s">
        <v>36</v>
      </c>
      <c r="C81" s="7"/>
      <c r="E81" s="7" t="s">
        <v>51</v>
      </c>
      <c r="F81" s="7" t="s">
        <v>52</v>
      </c>
      <c r="G81" s="7" t="s">
        <v>53</v>
      </c>
      <c r="H81" s="7" t="s">
        <v>52</v>
      </c>
      <c r="I81" s="7" t="s">
        <v>54</v>
      </c>
      <c r="J81" s="7" t="s">
        <v>52</v>
      </c>
      <c r="K81" s="12"/>
      <c r="L81" s="12"/>
      <c r="M81" s="10"/>
    </row>
    <row r="82" spans="1:13">
      <c r="A82" s="27"/>
      <c r="B82" s="28" t="s">
        <v>170</v>
      </c>
      <c r="C82" s="29"/>
      <c r="E82" s="29">
        <v>5000</v>
      </c>
      <c r="F82" s="29"/>
      <c r="G82" s="29"/>
      <c r="H82" s="29"/>
      <c r="I82" s="29">
        <v>1000</v>
      </c>
      <c r="J82" s="29"/>
      <c r="K82" s="30"/>
      <c r="L82" s="30"/>
      <c r="M82" s="10"/>
    </row>
    <row r="83" spans="1:13">
      <c r="A83" s="4"/>
      <c r="B83" s="13" t="s">
        <v>38</v>
      </c>
      <c r="C83" s="4"/>
      <c r="E83" s="14">
        <v>3000</v>
      </c>
      <c r="F83" s="10"/>
      <c r="G83" s="10"/>
      <c r="H83" s="10"/>
      <c r="I83" s="10"/>
      <c r="J83" s="10"/>
      <c r="K83" s="10"/>
      <c r="L83" s="10"/>
      <c r="M83" s="10"/>
    </row>
    <row r="84" spans="1:13">
      <c r="A84" s="4"/>
      <c r="B84" s="13" t="s">
        <v>28</v>
      </c>
      <c r="C84" s="4"/>
      <c r="E84" s="14">
        <v>5000</v>
      </c>
      <c r="F84" s="10"/>
      <c r="G84" s="10"/>
      <c r="H84" s="14"/>
      <c r="I84" s="14"/>
      <c r="J84" s="10"/>
      <c r="K84" s="10"/>
      <c r="L84" s="10"/>
      <c r="M84" s="10"/>
    </row>
    <row r="85" spans="1:13">
      <c r="A85" s="4"/>
      <c r="B85" s="13" t="s">
        <v>39</v>
      </c>
      <c r="C85" s="4"/>
      <c r="E85" s="14">
        <v>5000</v>
      </c>
      <c r="F85" s="10"/>
      <c r="G85" s="10"/>
      <c r="H85" s="14"/>
      <c r="I85" s="14"/>
      <c r="J85" s="10"/>
      <c r="K85" s="10"/>
      <c r="L85" s="10"/>
      <c r="M85" s="10"/>
    </row>
    <row r="86" spans="1:13">
      <c r="A86" s="4"/>
      <c r="B86" s="13" t="s">
        <v>40</v>
      </c>
      <c r="C86" s="4"/>
      <c r="E86" s="14">
        <v>5000</v>
      </c>
      <c r="F86" s="10"/>
      <c r="G86" s="10">
        <v>800</v>
      </c>
      <c r="H86" s="14"/>
      <c r="I86" s="14">
        <v>1000</v>
      </c>
      <c r="J86" s="10"/>
      <c r="K86" s="10"/>
      <c r="L86" s="10"/>
      <c r="M86" s="10"/>
    </row>
    <row r="87" spans="1:13">
      <c r="A87" s="4"/>
      <c r="B87" s="13" t="s">
        <v>29</v>
      </c>
      <c r="C87" s="4"/>
      <c r="E87" s="14">
        <v>0</v>
      </c>
      <c r="F87" s="10"/>
      <c r="G87" s="10"/>
      <c r="H87" s="14"/>
      <c r="I87" s="14"/>
      <c r="J87" s="10"/>
      <c r="K87" s="10"/>
      <c r="L87" s="10"/>
      <c r="M87" s="10"/>
    </row>
    <row r="88" spans="1:13">
      <c r="A88" s="4"/>
      <c r="B88" s="13" t="s">
        <v>41</v>
      </c>
      <c r="C88" s="4"/>
      <c r="E88" s="14">
        <v>5000</v>
      </c>
      <c r="F88" s="10"/>
      <c r="G88" s="10">
        <v>600</v>
      </c>
      <c r="H88" s="14"/>
      <c r="I88" s="14">
        <v>600</v>
      </c>
      <c r="J88" s="10"/>
      <c r="K88" s="10"/>
      <c r="L88" s="10"/>
      <c r="M88" s="10"/>
    </row>
    <row r="89" spans="1:13">
      <c r="A89" s="4"/>
      <c r="B89" s="13" t="s">
        <v>42</v>
      </c>
      <c r="C89" s="4"/>
      <c r="E89" s="14">
        <v>700</v>
      </c>
      <c r="F89" s="10"/>
      <c r="G89" s="10">
        <v>300</v>
      </c>
      <c r="H89" s="14"/>
      <c r="I89" s="14"/>
      <c r="J89" s="10"/>
      <c r="K89" s="10"/>
      <c r="L89" s="10"/>
      <c r="M89" s="10"/>
    </row>
    <row r="90" spans="1:13">
      <c r="A90" s="4"/>
      <c r="B90" s="13" t="s">
        <v>43</v>
      </c>
      <c r="C90" s="4"/>
      <c r="E90" s="14">
        <v>3000</v>
      </c>
      <c r="F90" s="10"/>
      <c r="G90" s="10">
        <v>500</v>
      </c>
      <c r="H90" s="14"/>
      <c r="I90" s="14">
        <v>600</v>
      </c>
      <c r="J90" s="10"/>
      <c r="K90" s="10"/>
      <c r="L90" s="10"/>
      <c r="M90" s="10"/>
    </row>
    <row r="91" spans="1:13">
      <c r="A91" s="4"/>
      <c r="B91" s="13" t="s">
        <v>44</v>
      </c>
      <c r="C91" s="4"/>
      <c r="E91" s="14">
        <v>3000</v>
      </c>
      <c r="F91" s="10"/>
      <c r="G91" s="10">
        <v>500</v>
      </c>
      <c r="H91" s="14"/>
      <c r="I91" s="14">
        <v>600</v>
      </c>
      <c r="J91" s="10"/>
      <c r="K91" s="10"/>
      <c r="L91" s="10"/>
      <c r="M91" s="10"/>
    </row>
    <row r="92" spans="1:13">
      <c r="A92" s="4"/>
      <c r="B92" s="13" t="s">
        <v>45</v>
      </c>
      <c r="C92" s="4"/>
      <c r="E92" s="14">
        <v>0</v>
      </c>
      <c r="F92" s="10"/>
      <c r="G92" s="10"/>
      <c r="H92" s="14"/>
      <c r="I92" s="14"/>
      <c r="J92" s="10"/>
      <c r="K92" s="10"/>
      <c r="L92" s="10"/>
      <c r="M92" s="10"/>
    </row>
    <row r="93" spans="1:13">
      <c r="A93" s="4"/>
      <c r="B93" s="13" t="s">
        <v>46</v>
      </c>
      <c r="C93" s="4"/>
      <c r="E93" s="14">
        <v>700</v>
      </c>
      <c r="F93" s="10"/>
      <c r="G93" s="10">
        <v>300</v>
      </c>
      <c r="H93" s="14"/>
      <c r="I93" s="14">
        <v>400</v>
      </c>
      <c r="J93" s="10"/>
      <c r="K93" s="10"/>
      <c r="L93" s="10"/>
      <c r="M93" s="10"/>
    </row>
    <row r="94" spans="1:13">
      <c r="A94" s="4"/>
      <c r="B94" s="13" t="s">
        <v>47</v>
      </c>
      <c r="C94" s="4"/>
      <c r="E94" s="14">
        <v>0</v>
      </c>
      <c r="F94" s="10"/>
      <c r="G94" s="10"/>
      <c r="H94" s="14"/>
      <c r="I94" s="14"/>
      <c r="J94" s="10"/>
      <c r="K94" s="10"/>
      <c r="L94" s="10"/>
      <c r="M94" s="10"/>
    </row>
    <row r="95" spans="1:13">
      <c r="A95" s="4"/>
      <c r="B95" s="13" t="s">
        <v>48</v>
      </c>
      <c r="C95" s="4"/>
      <c r="E95" s="14">
        <v>2500</v>
      </c>
      <c r="F95" s="10"/>
      <c r="G95" s="10"/>
      <c r="H95" s="10"/>
      <c r="I95" s="10"/>
      <c r="J95" s="10"/>
      <c r="K95" s="10"/>
      <c r="L95" s="10"/>
      <c r="M95" s="10"/>
    </row>
    <row r="96" spans="1:13">
      <c r="A96" s="4"/>
      <c r="B96" s="13" t="s">
        <v>49</v>
      </c>
      <c r="C96" s="4"/>
      <c r="E96" s="14">
        <v>0</v>
      </c>
      <c r="F96" s="10"/>
      <c r="G96" s="10"/>
      <c r="H96" s="10"/>
      <c r="I96" s="10"/>
      <c r="J96" s="10"/>
      <c r="K96" s="10"/>
      <c r="L96" s="10"/>
      <c r="M96" s="10"/>
    </row>
    <row r="97" spans="1:21">
      <c r="A97" s="4"/>
      <c r="B97" s="13" t="s">
        <v>50</v>
      </c>
      <c r="C97" s="4"/>
      <c r="E97" s="14">
        <v>0</v>
      </c>
      <c r="F97" s="10"/>
      <c r="G97" s="10"/>
      <c r="H97" s="10"/>
      <c r="I97" s="10"/>
      <c r="J97" s="10"/>
      <c r="K97" s="10"/>
      <c r="L97" s="10"/>
      <c r="M97" s="10"/>
    </row>
    <row r="98" spans="1:21">
      <c r="A98" s="15"/>
      <c r="B98" s="16" t="s">
        <v>112</v>
      </c>
      <c r="C98" s="4"/>
      <c r="D98" s="10"/>
      <c r="E98" s="2">
        <f>SUM(E82:E97)</f>
        <v>37900</v>
      </c>
      <c r="F98" s="10"/>
      <c r="G98" s="10"/>
      <c r="H98" s="10"/>
      <c r="I98" s="10"/>
      <c r="J98" s="10"/>
      <c r="L98" s="18">
        <f>E98</f>
        <v>37900</v>
      </c>
      <c r="M98" s="17"/>
      <c r="N98" s="17"/>
      <c r="O98" s="17"/>
      <c r="P98" s="17"/>
      <c r="Q98" s="17"/>
      <c r="R98" s="17"/>
      <c r="S98" s="17"/>
      <c r="T98" s="17"/>
      <c r="U98" s="17"/>
    </row>
    <row r="99" spans="1:21">
      <c r="A99" s="15"/>
      <c r="B99" s="16"/>
      <c r="C99" s="4"/>
      <c r="D99" s="10"/>
      <c r="E99" s="10"/>
      <c r="F99" s="10"/>
      <c r="G99" s="10"/>
      <c r="H99" s="10"/>
      <c r="I99" s="10"/>
      <c r="J99" s="10"/>
      <c r="K99" s="10"/>
      <c r="L99" s="10"/>
      <c r="M99" s="17"/>
      <c r="N99" s="17"/>
      <c r="O99" s="17"/>
      <c r="P99" s="17"/>
      <c r="Q99" s="17"/>
      <c r="R99" s="17"/>
      <c r="S99" s="17"/>
      <c r="T99" s="17"/>
      <c r="U99" s="17"/>
    </row>
    <row r="100" spans="1:21">
      <c r="A100" s="15"/>
      <c r="B100" s="16" t="s">
        <v>167</v>
      </c>
      <c r="C100" s="4"/>
      <c r="D100" s="10"/>
      <c r="E100" s="10"/>
      <c r="F100" s="10"/>
      <c r="G100" s="10"/>
      <c r="H100" s="10"/>
      <c r="I100" s="10"/>
      <c r="J100" s="10"/>
      <c r="K100" s="10"/>
      <c r="L100" s="10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s="31" customFormat="1">
      <c r="A101" s="15"/>
      <c r="B101" s="16" t="s">
        <v>112</v>
      </c>
      <c r="C101" s="4"/>
      <c r="D101" s="18"/>
      <c r="E101" s="2">
        <f>SUM(E100:E100)</f>
        <v>0</v>
      </c>
      <c r="F101" s="2"/>
      <c r="G101" s="2"/>
      <c r="H101" s="2"/>
      <c r="I101" s="2"/>
      <c r="J101" s="2"/>
      <c r="K101" s="18"/>
      <c r="L101" s="18">
        <f>SUM(E101)</f>
        <v>0</v>
      </c>
      <c r="M101" s="24"/>
      <c r="N101" s="24"/>
      <c r="O101" s="24"/>
      <c r="P101" s="24"/>
      <c r="Q101" s="24"/>
      <c r="R101" s="24"/>
      <c r="S101" s="24"/>
      <c r="T101" s="24"/>
      <c r="U101" s="24"/>
    </row>
    <row r="102" spans="1:21">
      <c r="A102" s="15"/>
      <c r="B102" s="16"/>
      <c r="C102" s="4"/>
      <c r="D102" s="10"/>
      <c r="E102" s="10"/>
      <c r="F102" s="10"/>
      <c r="G102" s="10"/>
      <c r="H102" s="10"/>
      <c r="I102" s="10"/>
      <c r="J102" s="10"/>
      <c r="K102" s="10"/>
      <c r="L102" s="10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>
      <c r="A103" s="49"/>
      <c r="B103" s="16" t="s">
        <v>168</v>
      </c>
      <c r="C103" s="4"/>
      <c r="D103" s="10"/>
      <c r="E103" s="10"/>
      <c r="F103" s="10"/>
      <c r="G103" s="10"/>
      <c r="H103" s="10"/>
      <c r="I103" s="10"/>
      <c r="J103" s="10"/>
      <c r="K103" s="10"/>
      <c r="L103" s="10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>
      <c r="A104" s="15"/>
      <c r="B104" s="16" t="s">
        <v>112</v>
      </c>
      <c r="C104" s="4"/>
      <c r="D104" s="10"/>
      <c r="E104" s="10"/>
      <c r="F104" s="10"/>
      <c r="G104" s="10">
        <f>SUM(G82:G100)</f>
        <v>3000</v>
      </c>
      <c r="H104" s="10">
        <f>SUM(H82:H100)</f>
        <v>0</v>
      </c>
      <c r="I104" s="10">
        <f>SUM(I82:I101)</f>
        <v>4200</v>
      </c>
      <c r="J104" s="10">
        <f>SUM(J82:J100)</f>
        <v>0</v>
      </c>
      <c r="K104" s="18"/>
      <c r="L104" s="18">
        <f>G104+I104</f>
        <v>7200</v>
      </c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>
      <c r="A105" s="15"/>
      <c r="B105" s="16"/>
      <c r="C105" s="4"/>
      <c r="D105" s="10"/>
      <c r="E105" s="10"/>
      <c r="F105" s="10"/>
      <c r="G105" s="10"/>
      <c r="H105" s="10"/>
      <c r="I105" s="10"/>
      <c r="J105" s="10"/>
      <c r="K105" s="10"/>
      <c r="L105" s="10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>
      <c r="A106" s="15"/>
      <c r="B106" s="16" t="s">
        <v>181</v>
      </c>
      <c r="C106" s="7"/>
      <c r="E106" s="7"/>
      <c r="F106" s="7"/>
      <c r="G106" s="7"/>
      <c r="H106" s="7"/>
      <c r="I106" s="7"/>
      <c r="J106" s="7"/>
      <c r="K106" s="12"/>
      <c r="L106" s="10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>
      <c r="A107" s="7" t="s">
        <v>55</v>
      </c>
      <c r="B107" s="8" t="s">
        <v>32</v>
      </c>
      <c r="C107" s="59" t="s">
        <v>0</v>
      </c>
      <c r="D107" s="59"/>
      <c r="E107" s="59"/>
      <c r="F107" s="59"/>
      <c r="G107" s="59"/>
      <c r="H107" s="59" t="s">
        <v>1</v>
      </c>
      <c r="I107" s="59"/>
      <c r="J107" s="59"/>
      <c r="K107" s="59"/>
      <c r="L107" s="9" t="s">
        <v>34</v>
      </c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30">
      <c r="A108" s="19"/>
      <c r="B108" s="20"/>
      <c r="C108" s="11" t="s">
        <v>2</v>
      </c>
      <c r="D108" s="11" t="s">
        <v>3</v>
      </c>
      <c r="E108" s="11" t="s">
        <v>185</v>
      </c>
      <c r="F108" s="11" t="s">
        <v>186</v>
      </c>
      <c r="G108" s="11" t="s">
        <v>184</v>
      </c>
      <c r="H108" s="11" t="s">
        <v>4</v>
      </c>
      <c r="I108" s="11" t="s">
        <v>187</v>
      </c>
      <c r="J108" s="11" t="s">
        <v>188</v>
      </c>
      <c r="K108" s="11" t="s">
        <v>184</v>
      </c>
      <c r="L108" s="11" t="s">
        <v>33</v>
      </c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>
      <c r="A109" s="15"/>
      <c r="B109" s="13" t="s">
        <v>22</v>
      </c>
      <c r="C109" s="50">
        <v>1</v>
      </c>
      <c r="D109" s="52">
        <f>B4</f>
        <v>5</v>
      </c>
      <c r="E109" s="10">
        <v>600</v>
      </c>
      <c r="F109" s="10">
        <f>SUM(C109*D109*E109)</f>
        <v>3000</v>
      </c>
      <c r="G109" s="10">
        <f>SUM(C109*D109*200)</f>
        <v>1000</v>
      </c>
      <c r="H109" s="52">
        <f>B5</f>
        <v>4</v>
      </c>
      <c r="I109" s="10">
        <f>E109</f>
        <v>600</v>
      </c>
      <c r="J109" s="10">
        <f>SUM(C109*H109*I109)</f>
        <v>2400</v>
      </c>
      <c r="K109" s="10">
        <f>SUM(C109*H109*200)</f>
        <v>800</v>
      </c>
      <c r="L109" s="10">
        <f>SUM(G109+K109)</f>
        <v>1800</v>
      </c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>
      <c r="A110" s="15"/>
      <c r="B110" s="13" t="s">
        <v>171</v>
      </c>
      <c r="C110" s="50">
        <v>1</v>
      </c>
      <c r="D110" s="52">
        <f>B4</f>
        <v>5</v>
      </c>
      <c r="E110" s="10">
        <v>450</v>
      </c>
      <c r="F110" s="10">
        <f>SUM(C110*D110*E110)</f>
        <v>2250</v>
      </c>
      <c r="G110" s="10">
        <f t="shared" ref="G110:G122" si="0">SUM(C110*D110*200)</f>
        <v>1000</v>
      </c>
      <c r="H110" s="52">
        <f>B5</f>
        <v>4</v>
      </c>
      <c r="I110" s="10">
        <f t="shared" ref="I110:I124" si="1">E110</f>
        <v>450</v>
      </c>
      <c r="J110" s="10">
        <f t="shared" ref="J110:J124" si="2">SUM(C110*H110*I110)</f>
        <v>1800</v>
      </c>
      <c r="K110" s="10">
        <f t="shared" ref="K110:K122" si="3">SUM(C110*H110*200)</f>
        <v>800</v>
      </c>
      <c r="L110" s="10">
        <f t="shared" ref="L110:L124" si="4">SUM(G110+K110)</f>
        <v>1800</v>
      </c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>
      <c r="A111" s="15"/>
      <c r="B111" s="13" t="s">
        <v>172</v>
      </c>
      <c r="C111" s="50">
        <v>1</v>
      </c>
      <c r="D111" s="52">
        <f>B4</f>
        <v>5</v>
      </c>
      <c r="E111" s="10">
        <v>400</v>
      </c>
      <c r="F111" s="10">
        <f>SUM(C111*D111*E111)</f>
        <v>2000</v>
      </c>
      <c r="G111" s="10">
        <f t="shared" si="0"/>
        <v>1000</v>
      </c>
      <c r="H111" s="52">
        <f>B5</f>
        <v>4</v>
      </c>
      <c r="I111" s="10">
        <f t="shared" si="1"/>
        <v>400</v>
      </c>
      <c r="J111" s="10">
        <f t="shared" si="2"/>
        <v>1600</v>
      </c>
      <c r="K111" s="10">
        <f t="shared" si="3"/>
        <v>800</v>
      </c>
      <c r="L111" s="10">
        <f t="shared" si="4"/>
        <v>1800</v>
      </c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>
      <c r="A112" s="15"/>
      <c r="B112" s="13" t="s">
        <v>23</v>
      </c>
      <c r="C112" s="50">
        <v>1</v>
      </c>
      <c r="D112" s="52"/>
      <c r="E112" s="65"/>
      <c r="F112" s="10">
        <f>SUM(F109+F110+F111)*0.05</f>
        <v>362.5</v>
      </c>
      <c r="G112" s="10"/>
      <c r="H112" s="52"/>
      <c r="I112" s="65"/>
      <c r="J112" s="10">
        <f>SUM(J109+J110+J111)*0.05</f>
        <v>290</v>
      </c>
      <c r="K112" s="10"/>
      <c r="L112" s="10">
        <f>F112+J112</f>
        <v>652.5</v>
      </c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>
      <c r="A113" s="15"/>
      <c r="B113" s="13" t="s">
        <v>24</v>
      </c>
      <c r="C113" s="50">
        <v>1</v>
      </c>
      <c r="D113" s="52"/>
      <c r="E113" s="64"/>
      <c r="F113" s="10"/>
      <c r="G113" s="10"/>
      <c r="H113" s="52"/>
      <c r="I113" s="64"/>
      <c r="J113" s="10"/>
      <c r="K113" s="10"/>
      <c r="L113" s="10"/>
      <c r="M113" s="17" t="s">
        <v>223</v>
      </c>
      <c r="N113" s="17"/>
      <c r="O113" s="17"/>
      <c r="P113" s="17"/>
      <c r="Q113" s="17"/>
      <c r="R113" s="17"/>
      <c r="S113" s="17"/>
      <c r="T113" s="17"/>
      <c r="U113" s="17"/>
    </row>
    <row r="114" spans="1:21">
      <c r="A114" s="15"/>
      <c r="B114" s="13" t="s">
        <v>173</v>
      </c>
      <c r="C114" s="50">
        <v>1</v>
      </c>
      <c r="D114" s="52"/>
      <c r="E114" s="69"/>
      <c r="F114" s="10">
        <f>SUM(F109+F110+F111)*13.8%</f>
        <v>1000.5000000000001</v>
      </c>
      <c r="G114" s="10"/>
      <c r="H114" s="52"/>
      <c r="I114" s="17"/>
      <c r="J114" s="17">
        <f>SUM(J109+J110+J111)*13.8%</f>
        <v>800.40000000000009</v>
      </c>
      <c r="K114" s="10"/>
      <c r="L114" s="10">
        <f>SUM(F114+J114)</f>
        <v>1800.9</v>
      </c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>
      <c r="A115" s="15"/>
      <c r="B115" s="13" t="s">
        <v>211</v>
      </c>
      <c r="C115" s="50">
        <v>1</v>
      </c>
      <c r="D115" s="52"/>
      <c r="E115" s="70"/>
      <c r="F115" s="10">
        <f>SUM(F109+F110+F111)*3%</f>
        <v>217.5</v>
      </c>
      <c r="G115" s="10"/>
      <c r="H115" s="52"/>
      <c r="I115" s="10"/>
      <c r="J115" s="10">
        <f>SUM(J109+J110+J111)*3%</f>
        <v>174</v>
      </c>
      <c r="K115" s="10"/>
      <c r="L115" s="10">
        <f>SUM(F115+J115)</f>
        <v>391.5</v>
      </c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>
      <c r="A116" s="15"/>
      <c r="B116" s="13" t="s">
        <v>25</v>
      </c>
      <c r="C116" s="50">
        <v>1</v>
      </c>
      <c r="D116" s="52">
        <f>B4</f>
        <v>5</v>
      </c>
      <c r="E116" s="10">
        <v>600</v>
      </c>
      <c r="F116" s="10">
        <f t="shared" ref="F113:F124" si="5">SUM(C116*D116*E116)</f>
        <v>3000</v>
      </c>
      <c r="G116" s="10">
        <f t="shared" si="0"/>
        <v>1000</v>
      </c>
      <c r="H116" s="52">
        <f>B5</f>
        <v>4</v>
      </c>
      <c r="I116" s="10">
        <f t="shared" si="1"/>
        <v>600</v>
      </c>
      <c r="J116" s="10">
        <f t="shared" si="2"/>
        <v>2400</v>
      </c>
      <c r="K116" s="10">
        <f t="shared" si="3"/>
        <v>800</v>
      </c>
      <c r="L116" s="10">
        <f>SUM(G116+K116)</f>
        <v>1800</v>
      </c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>
      <c r="A117" s="15"/>
      <c r="B117" s="13" t="s">
        <v>26</v>
      </c>
      <c r="C117" s="50">
        <v>1</v>
      </c>
      <c r="D117" s="52">
        <f>B4</f>
        <v>5</v>
      </c>
      <c r="E117" s="10">
        <v>500</v>
      </c>
      <c r="F117" s="10">
        <f t="shared" si="5"/>
        <v>2500</v>
      </c>
      <c r="G117" s="10">
        <f t="shared" si="0"/>
        <v>1000</v>
      </c>
      <c r="H117" s="52">
        <f>B5</f>
        <v>4</v>
      </c>
      <c r="I117" s="10">
        <f t="shared" si="1"/>
        <v>500</v>
      </c>
      <c r="J117" s="10">
        <f t="shared" si="2"/>
        <v>2000</v>
      </c>
      <c r="K117" s="10">
        <f t="shared" si="3"/>
        <v>800</v>
      </c>
      <c r="L117" s="10">
        <f t="shared" si="4"/>
        <v>1800</v>
      </c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>
      <c r="A118" s="15"/>
      <c r="B118" s="13" t="s">
        <v>174</v>
      </c>
      <c r="C118" s="50">
        <v>1</v>
      </c>
      <c r="D118" s="52">
        <f>B4</f>
        <v>5</v>
      </c>
      <c r="E118" s="10">
        <v>600</v>
      </c>
      <c r="F118" s="10">
        <f t="shared" si="5"/>
        <v>3000</v>
      </c>
      <c r="G118" s="10">
        <f t="shared" si="0"/>
        <v>1000</v>
      </c>
      <c r="H118" s="52">
        <f>B5</f>
        <v>4</v>
      </c>
      <c r="I118" s="10">
        <f t="shared" si="1"/>
        <v>600</v>
      </c>
      <c r="J118" s="10">
        <f t="shared" si="2"/>
        <v>2400</v>
      </c>
      <c r="K118" s="10">
        <f t="shared" si="3"/>
        <v>800</v>
      </c>
      <c r="L118" s="10">
        <f t="shared" si="4"/>
        <v>1800</v>
      </c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>
      <c r="A119" s="15"/>
      <c r="B119" s="13" t="s">
        <v>175</v>
      </c>
      <c r="C119" s="50">
        <v>1</v>
      </c>
      <c r="D119" s="52">
        <f>B4</f>
        <v>5</v>
      </c>
      <c r="E119" s="10">
        <v>400</v>
      </c>
      <c r="F119" s="10">
        <f t="shared" si="5"/>
        <v>2000</v>
      </c>
      <c r="G119" s="10">
        <f t="shared" si="0"/>
        <v>1000</v>
      </c>
      <c r="H119" s="52">
        <f>B5</f>
        <v>4</v>
      </c>
      <c r="I119" s="10">
        <f t="shared" si="1"/>
        <v>400</v>
      </c>
      <c r="J119" s="10">
        <f t="shared" si="2"/>
        <v>1600</v>
      </c>
      <c r="K119" s="10">
        <f t="shared" si="3"/>
        <v>800</v>
      </c>
      <c r="L119" s="10">
        <f t="shared" si="4"/>
        <v>1800</v>
      </c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>
      <c r="A120" s="15"/>
      <c r="B120" s="13" t="s">
        <v>176</v>
      </c>
      <c r="C120" s="50">
        <v>1</v>
      </c>
      <c r="D120" s="52">
        <f>B4</f>
        <v>5</v>
      </c>
      <c r="E120" s="10">
        <v>600</v>
      </c>
      <c r="F120" s="10">
        <f t="shared" si="5"/>
        <v>3000</v>
      </c>
      <c r="G120" s="10">
        <f t="shared" si="0"/>
        <v>1000</v>
      </c>
      <c r="H120" s="52">
        <f>B5</f>
        <v>4</v>
      </c>
      <c r="I120" s="10">
        <f t="shared" si="1"/>
        <v>600</v>
      </c>
      <c r="J120" s="10">
        <f t="shared" si="2"/>
        <v>2400</v>
      </c>
      <c r="K120" s="10">
        <f t="shared" si="3"/>
        <v>800</v>
      </c>
      <c r="L120" s="10">
        <f t="shared" si="4"/>
        <v>1800</v>
      </c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>
      <c r="A121" s="15"/>
      <c r="B121" s="13" t="s">
        <v>177</v>
      </c>
      <c r="C121" s="50">
        <v>0</v>
      </c>
      <c r="D121" s="52">
        <f>B4</f>
        <v>5</v>
      </c>
      <c r="E121" s="10">
        <v>400</v>
      </c>
      <c r="F121" s="10">
        <f t="shared" si="5"/>
        <v>0</v>
      </c>
      <c r="G121" s="10">
        <f t="shared" si="0"/>
        <v>0</v>
      </c>
      <c r="H121" s="52">
        <f>B5</f>
        <v>4</v>
      </c>
      <c r="I121" s="10">
        <f t="shared" si="1"/>
        <v>400</v>
      </c>
      <c r="J121" s="10">
        <f t="shared" si="2"/>
        <v>0</v>
      </c>
      <c r="K121" s="10">
        <f t="shared" si="3"/>
        <v>0</v>
      </c>
      <c r="L121" s="10">
        <f t="shared" si="4"/>
        <v>0</v>
      </c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>
      <c r="A122" s="15"/>
      <c r="B122" s="13" t="s">
        <v>178</v>
      </c>
      <c r="C122" s="50">
        <v>0</v>
      </c>
      <c r="D122" s="52">
        <f>B4</f>
        <v>5</v>
      </c>
      <c r="E122" s="10">
        <v>400</v>
      </c>
      <c r="F122" s="10">
        <f t="shared" si="5"/>
        <v>0</v>
      </c>
      <c r="G122" s="10">
        <f t="shared" si="0"/>
        <v>0</v>
      </c>
      <c r="H122" s="52">
        <f>B5</f>
        <v>4</v>
      </c>
      <c r="I122" s="10">
        <f t="shared" si="1"/>
        <v>400</v>
      </c>
      <c r="J122" s="10">
        <f t="shared" si="2"/>
        <v>0</v>
      </c>
      <c r="K122" s="10">
        <f t="shared" si="3"/>
        <v>0</v>
      </c>
      <c r="L122" s="10">
        <f t="shared" si="4"/>
        <v>0</v>
      </c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>
      <c r="A123" s="15"/>
      <c r="B123" s="13" t="s">
        <v>179</v>
      </c>
      <c r="C123" s="50"/>
      <c r="D123" s="52"/>
      <c r="E123" s="10"/>
      <c r="F123" s="10">
        <f>SUM(F116+F117+F118+F119+F120)*0.05</f>
        <v>675</v>
      </c>
      <c r="G123" s="10"/>
      <c r="H123" s="52"/>
      <c r="I123" s="10"/>
      <c r="J123" s="10">
        <f>SUM(J116+J117++J118+J119+J120)*0.05</f>
        <v>540</v>
      </c>
      <c r="K123" s="10"/>
      <c r="L123" s="10">
        <f>SUM(F123+J123)</f>
        <v>1215</v>
      </c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>
      <c r="A124" s="15"/>
      <c r="B124" s="13" t="s">
        <v>180</v>
      </c>
      <c r="C124" s="50">
        <v>1</v>
      </c>
      <c r="D124" s="52">
        <f>B4</f>
        <v>5</v>
      </c>
      <c r="E124" s="10"/>
      <c r="F124" s="10">
        <f t="shared" si="5"/>
        <v>0</v>
      </c>
      <c r="G124" s="10"/>
      <c r="H124" s="52">
        <f>B5</f>
        <v>4</v>
      </c>
      <c r="I124" s="10">
        <f t="shared" si="1"/>
        <v>0</v>
      </c>
      <c r="J124" s="10">
        <f t="shared" si="2"/>
        <v>0</v>
      </c>
      <c r="K124" s="10"/>
      <c r="L124" s="10">
        <f t="shared" si="4"/>
        <v>0</v>
      </c>
      <c r="M124" s="17" t="s">
        <v>223</v>
      </c>
      <c r="N124" s="17"/>
      <c r="O124" s="17"/>
      <c r="P124" s="17"/>
      <c r="Q124" s="17"/>
      <c r="R124" s="17"/>
      <c r="S124" s="17"/>
      <c r="T124" s="17"/>
      <c r="U124" s="17"/>
    </row>
    <row r="125" spans="1:21" s="31" customFormat="1">
      <c r="A125" s="15"/>
      <c r="B125" s="16" t="s">
        <v>112</v>
      </c>
      <c r="C125" s="4"/>
      <c r="D125" s="18"/>
      <c r="E125" s="18"/>
      <c r="F125" s="18"/>
      <c r="G125" s="18"/>
      <c r="H125" s="18"/>
      <c r="I125" s="18"/>
      <c r="J125" s="18"/>
      <c r="K125" s="18"/>
      <c r="L125" s="18">
        <f>SUM(L109:L124)</f>
        <v>18459.900000000001</v>
      </c>
      <c r="M125" s="24"/>
      <c r="N125" s="24"/>
      <c r="O125" s="24"/>
      <c r="P125" s="24"/>
      <c r="Q125" s="24"/>
      <c r="R125" s="24"/>
      <c r="S125" s="24"/>
      <c r="T125" s="24"/>
      <c r="U125" s="24"/>
    </row>
    <row r="126" spans="1:21">
      <c r="A126" s="35"/>
      <c r="B126" s="13"/>
      <c r="C126" s="27"/>
      <c r="D126" s="10"/>
      <c r="E126" s="10"/>
      <c r="F126" s="10"/>
      <c r="G126" s="10"/>
      <c r="H126" s="10"/>
      <c r="I126" s="10"/>
      <c r="J126" s="10"/>
      <c r="K126" s="10"/>
      <c r="L126" s="10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>
      <c r="A127" s="35"/>
      <c r="B127" s="13" t="s">
        <v>169</v>
      </c>
      <c r="C127" s="27"/>
      <c r="D127" s="10"/>
      <c r="E127" s="10"/>
      <c r="F127" s="10"/>
      <c r="G127" s="10"/>
      <c r="H127" s="10"/>
      <c r="I127" s="10"/>
      <c r="J127" s="10"/>
      <c r="K127" s="10"/>
      <c r="L127" s="10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s="31" customFormat="1">
      <c r="A128" s="15"/>
      <c r="B128" s="16" t="s">
        <v>112</v>
      </c>
      <c r="C128" s="4"/>
      <c r="D128" s="18"/>
      <c r="E128" s="18"/>
      <c r="F128" s="18"/>
      <c r="G128" s="18">
        <f>SUM(G109+G110+G111+G116+G117+G118+G119+G120+G121+G122)</f>
        <v>8000</v>
      </c>
      <c r="H128" s="18"/>
      <c r="I128" s="18"/>
      <c r="J128" s="18"/>
      <c r="K128" s="18">
        <f>SUM(K109+K110+K111+K116+K117+K118+K119+K120+K121+K122)</f>
        <v>6400</v>
      </c>
      <c r="L128" s="18">
        <f>SUM(G128+K128)</f>
        <v>14400</v>
      </c>
      <c r="M128" s="24"/>
      <c r="N128" s="24"/>
      <c r="O128" s="24"/>
      <c r="P128" s="24"/>
      <c r="Q128" s="24"/>
      <c r="R128" s="24"/>
      <c r="S128" s="24"/>
      <c r="T128" s="24"/>
      <c r="U128" s="24"/>
    </row>
    <row r="129" spans="1:21">
      <c r="A129" s="15"/>
      <c r="B129" s="16"/>
      <c r="C129" s="4"/>
      <c r="D129" s="10"/>
      <c r="E129" s="10"/>
      <c r="F129" s="10"/>
      <c r="G129" s="10"/>
      <c r="H129" s="10"/>
      <c r="I129" s="10"/>
      <c r="J129" s="10"/>
      <c r="K129" s="10"/>
      <c r="L129" s="10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>
      <c r="A130" s="15"/>
      <c r="B130" s="16" t="s">
        <v>104</v>
      </c>
      <c r="C130" s="4"/>
      <c r="D130" s="10"/>
      <c r="E130" s="10"/>
      <c r="F130" s="10"/>
      <c r="G130" s="10"/>
      <c r="H130" s="10"/>
      <c r="I130" s="10"/>
      <c r="J130" s="18"/>
      <c r="K130" s="18"/>
      <c r="L130" s="18">
        <f>SUM(L79+L98+L104+L125+L128)</f>
        <v>77959.899999999994</v>
      </c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15.75" thickBot="1">
      <c r="A131" s="15"/>
      <c r="B131" s="16"/>
      <c r="C131" s="4"/>
      <c r="D131" s="10"/>
      <c r="E131" s="10"/>
      <c r="F131" s="10"/>
      <c r="G131" s="10"/>
      <c r="H131" s="10"/>
      <c r="I131" s="10"/>
      <c r="J131" s="10"/>
      <c r="K131" s="10"/>
      <c r="L131" s="10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15.75" thickBot="1">
      <c r="A132" s="56" t="s">
        <v>57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8"/>
      <c r="M132" s="10"/>
    </row>
    <row r="133" spans="1:21">
      <c r="A133" s="7" t="s">
        <v>55</v>
      </c>
      <c r="B133" s="8" t="s">
        <v>32</v>
      </c>
      <c r="C133" s="59" t="s">
        <v>0</v>
      </c>
      <c r="D133" s="59"/>
      <c r="E133" s="59"/>
      <c r="F133" s="59"/>
      <c r="G133" s="59"/>
      <c r="H133" s="59" t="s">
        <v>1</v>
      </c>
      <c r="I133" s="59"/>
      <c r="J133" s="59"/>
      <c r="K133" s="59"/>
      <c r="L133" s="9" t="s">
        <v>34</v>
      </c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30">
      <c r="A134" s="19"/>
      <c r="B134" s="48" t="s">
        <v>212</v>
      </c>
      <c r="C134" s="11" t="s">
        <v>2</v>
      </c>
      <c r="D134" s="11" t="s">
        <v>3</v>
      </c>
      <c r="E134" s="11" t="s">
        <v>218</v>
      </c>
      <c r="F134" s="11" t="s">
        <v>217</v>
      </c>
      <c r="G134" s="11" t="s">
        <v>184</v>
      </c>
      <c r="H134" s="11" t="s">
        <v>4</v>
      </c>
      <c r="I134" s="11" t="s">
        <v>187</v>
      </c>
      <c r="J134" s="11" t="s">
        <v>186</v>
      </c>
      <c r="K134" s="11" t="s">
        <v>184</v>
      </c>
      <c r="L134" s="11" t="s">
        <v>33</v>
      </c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>
      <c r="A135" s="19"/>
      <c r="B135" s="19" t="s">
        <v>5</v>
      </c>
      <c r="C135" s="51">
        <v>8</v>
      </c>
      <c r="D135" s="65">
        <v>5</v>
      </c>
      <c r="E135" s="17">
        <v>500</v>
      </c>
      <c r="F135" s="17">
        <f>C135*D135*E135</f>
        <v>20000</v>
      </c>
      <c r="G135" s="17">
        <f>C135*D135*200</f>
        <v>8000</v>
      </c>
      <c r="H135" s="67">
        <v>4</v>
      </c>
      <c r="I135" s="17">
        <f>500</f>
        <v>500</v>
      </c>
      <c r="J135" s="17">
        <f>C135*H135*I135</f>
        <v>16000</v>
      </c>
      <c r="K135" s="17">
        <f>SUM(C135*H135*200)</f>
        <v>6400</v>
      </c>
      <c r="L135" s="17">
        <f>SUM(G135+J135)</f>
        <v>24000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>
      <c r="A136" s="19"/>
      <c r="B136" s="19" t="s">
        <v>6</v>
      </c>
      <c r="C136" s="51">
        <v>0</v>
      </c>
      <c r="D136" s="65">
        <v>5</v>
      </c>
      <c r="E136" s="17">
        <v>60</v>
      </c>
      <c r="F136" s="17">
        <f>C136*D136*E136</f>
        <v>0</v>
      </c>
      <c r="G136" s="17">
        <f t="shared" ref="G136:G137" si="6">C136*D136*200</f>
        <v>0</v>
      </c>
      <c r="H136" s="67">
        <v>4</v>
      </c>
      <c r="I136" s="17">
        <v>60</v>
      </c>
      <c r="J136" s="17">
        <f t="shared" ref="J136:J137" si="7">C136*H136*I136</f>
        <v>0</v>
      </c>
      <c r="K136" s="17">
        <f t="shared" ref="K136:K143" si="8">SUM(C136*H136*I136)</f>
        <v>0</v>
      </c>
      <c r="L136" s="17" t="s">
        <v>219</v>
      </c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15.75" customHeight="1">
      <c r="A137" s="19"/>
      <c r="B137" s="19" t="s">
        <v>7</v>
      </c>
      <c r="C137" s="51">
        <v>0</v>
      </c>
      <c r="D137" s="65">
        <v>5</v>
      </c>
      <c r="E137" s="17">
        <v>37</v>
      </c>
      <c r="F137" s="17">
        <f>C137*D137*E137</f>
        <v>0</v>
      </c>
      <c r="G137" s="17">
        <f t="shared" si="6"/>
        <v>0</v>
      </c>
      <c r="H137" s="67">
        <v>4</v>
      </c>
      <c r="I137" s="17">
        <v>37</v>
      </c>
      <c r="J137" s="17">
        <f t="shared" si="7"/>
        <v>0</v>
      </c>
      <c r="K137" s="17">
        <f t="shared" si="8"/>
        <v>0</v>
      </c>
      <c r="L137" s="17">
        <f>SUM(G137+K137)</f>
        <v>0</v>
      </c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>
      <c r="A138" s="19"/>
      <c r="B138" s="19" t="s">
        <v>8</v>
      </c>
      <c r="C138" s="51"/>
      <c r="D138" s="65"/>
      <c r="E138" s="65"/>
      <c r="F138" s="65">
        <f>SUM(F135+F136+F137)*0.05</f>
        <v>1000</v>
      </c>
      <c r="G138" s="17"/>
      <c r="H138" s="67"/>
      <c r="I138" s="65"/>
      <c r="J138" s="65">
        <f>SUM(J135+J136+J137)*0.05</f>
        <v>800</v>
      </c>
      <c r="K138" s="17"/>
      <c r="L138" s="17">
        <f>SUM(F138+J138)</f>
        <v>1800</v>
      </c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>
      <c r="A139" s="71">
        <v>8.3333333333333329E-2</v>
      </c>
      <c r="B139" s="19" t="s">
        <v>9</v>
      </c>
      <c r="C139" s="51"/>
      <c r="D139" s="65"/>
      <c r="E139" s="64"/>
      <c r="F139" s="72">
        <f>SUM(F135+F136+F137)*0.08</f>
        <v>1600</v>
      </c>
      <c r="G139" s="17"/>
      <c r="H139" s="67"/>
      <c r="I139" s="64"/>
      <c r="J139" s="17">
        <f>SUM(J135+J136+J137)*0.08</f>
        <v>1280</v>
      </c>
      <c r="K139" s="17"/>
      <c r="L139" s="17">
        <f>SUM(F139+J139)</f>
        <v>2880</v>
      </c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>
      <c r="A140" s="73">
        <v>0.13800000000000001</v>
      </c>
      <c r="B140" s="19" t="s">
        <v>10</v>
      </c>
      <c r="C140" s="51"/>
      <c r="D140" s="65"/>
      <c r="E140" s="74">
        <v>0.13800000000000001</v>
      </c>
      <c r="F140" s="17"/>
      <c r="G140" s="17"/>
      <c r="H140" s="67"/>
      <c r="I140" s="74"/>
      <c r="J140" s="17"/>
      <c r="K140" s="17"/>
      <c r="L140" s="17"/>
      <c r="M140" s="17" t="s">
        <v>223</v>
      </c>
      <c r="N140" s="17"/>
      <c r="O140" s="17"/>
      <c r="P140" s="17"/>
      <c r="Q140" s="17"/>
      <c r="R140" s="17"/>
      <c r="S140" s="17"/>
      <c r="T140" s="17"/>
      <c r="U140" s="17"/>
    </row>
    <row r="141" spans="1:21">
      <c r="A141" s="75">
        <v>0.03</v>
      </c>
      <c r="B141" s="19" t="s">
        <v>211</v>
      </c>
      <c r="C141" s="51"/>
      <c r="D141" s="65"/>
      <c r="E141" s="17"/>
      <c r="F141" s="17">
        <f>SUM(F135+F136+F137)*3%</f>
        <v>600</v>
      </c>
      <c r="G141" s="17"/>
      <c r="H141" s="67"/>
      <c r="I141" s="17"/>
      <c r="J141" s="17">
        <f>SUM(J135+J136+J137)*3%</f>
        <v>480</v>
      </c>
      <c r="K141" s="17"/>
      <c r="L141" s="17">
        <f>SUM(F141+J141)</f>
        <v>1080</v>
      </c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>
      <c r="A142" s="19"/>
      <c r="B142" s="19" t="s">
        <v>11</v>
      </c>
      <c r="C142" s="51">
        <v>8</v>
      </c>
      <c r="D142" s="65">
        <v>5</v>
      </c>
      <c r="E142" s="17">
        <v>200</v>
      </c>
      <c r="F142" s="17">
        <f t="shared" ref="F138:F144" si="9">C142*E142</f>
        <v>1600</v>
      </c>
      <c r="G142" s="17">
        <f t="shared" ref="G138:G142" si="10">D142*F142</f>
        <v>8000</v>
      </c>
      <c r="H142" s="67">
        <v>4</v>
      </c>
      <c r="I142" s="17">
        <v>200</v>
      </c>
      <c r="J142" s="17">
        <f t="shared" ref="J138:J144" si="11">C142*I142</f>
        <v>1600</v>
      </c>
      <c r="K142" s="17">
        <f t="shared" si="8"/>
        <v>6400</v>
      </c>
      <c r="L142" s="17">
        <f t="shared" ref="L142:L144" si="12">SUM(G142+K142)</f>
        <v>14400</v>
      </c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>
      <c r="A143" s="19"/>
      <c r="B143" s="19" t="s">
        <v>12</v>
      </c>
      <c r="C143" s="51">
        <v>8</v>
      </c>
      <c r="D143" s="65">
        <v>5</v>
      </c>
      <c r="E143" s="17">
        <v>25</v>
      </c>
      <c r="F143" s="17">
        <f t="shared" si="9"/>
        <v>200</v>
      </c>
      <c r="G143" s="17">
        <f>D143*F143</f>
        <v>1000</v>
      </c>
      <c r="H143" s="67">
        <v>4</v>
      </c>
      <c r="I143" s="17">
        <v>25</v>
      </c>
      <c r="J143" s="17">
        <f t="shared" si="11"/>
        <v>200</v>
      </c>
      <c r="K143" s="17">
        <f t="shared" si="8"/>
        <v>800</v>
      </c>
      <c r="L143" s="17">
        <f t="shared" si="12"/>
        <v>1800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>
      <c r="A144" s="21"/>
      <c r="B144" s="19" t="s">
        <v>13</v>
      </c>
      <c r="C144" s="51">
        <v>8</v>
      </c>
      <c r="D144" s="65">
        <v>5</v>
      </c>
      <c r="E144" s="17">
        <v>90</v>
      </c>
      <c r="F144" s="17">
        <f t="shared" si="9"/>
        <v>720</v>
      </c>
      <c r="G144" s="17">
        <f>F144</f>
        <v>720</v>
      </c>
      <c r="H144" s="67">
        <v>4</v>
      </c>
      <c r="I144" s="17">
        <v>90</v>
      </c>
      <c r="J144" s="17">
        <f t="shared" si="11"/>
        <v>720</v>
      </c>
      <c r="K144" s="17">
        <f>J144</f>
        <v>720</v>
      </c>
      <c r="L144" s="17">
        <f t="shared" si="12"/>
        <v>1440</v>
      </c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>
      <c r="A145" s="19"/>
      <c r="B145" s="19" t="s">
        <v>35</v>
      </c>
      <c r="C145" s="51"/>
      <c r="D145" s="65"/>
      <c r="E145" s="17"/>
      <c r="F145" s="17">
        <f>SUM(F135:F144)</f>
        <v>25720</v>
      </c>
      <c r="G145" s="17">
        <f>SUM(G135:G144)</f>
        <v>17720</v>
      </c>
      <c r="H145" s="67"/>
      <c r="I145" s="17"/>
      <c r="J145" s="17">
        <f>SUM(J135:J144)</f>
        <v>21080</v>
      </c>
      <c r="K145" s="17">
        <f>SUM(K135:K144)</f>
        <v>14320</v>
      </c>
      <c r="L145" s="17">
        <f>SUM(L135:L144)</f>
        <v>47400</v>
      </c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>
      <c r="A146" s="19"/>
      <c r="B146" s="19" t="s">
        <v>14</v>
      </c>
      <c r="C146" s="51">
        <v>5</v>
      </c>
      <c r="D146" s="65">
        <v>5</v>
      </c>
      <c r="E146" s="17">
        <v>500</v>
      </c>
      <c r="F146" s="17">
        <f t="shared" ref="F146:F153" si="13">C146*E146</f>
        <v>2500</v>
      </c>
      <c r="G146" s="17">
        <f t="shared" ref="G146:G151" si="14">D146*F146</f>
        <v>12500</v>
      </c>
      <c r="H146" s="67">
        <v>4</v>
      </c>
      <c r="I146" s="17">
        <v>500</v>
      </c>
      <c r="J146" s="17">
        <f t="shared" ref="J146:J152" si="15">C146*I146</f>
        <v>2500</v>
      </c>
      <c r="K146" s="17">
        <f t="shared" ref="K146:K152" si="16">SUM(J146*H146)</f>
        <v>10000</v>
      </c>
      <c r="L146" s="17">
        <f t="shared" ref="L146:L154" si="17">SUM(G146+K146)</f>
        <v>22500</v>
      </c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>
      <c r="A147" s="19"/>
      <c r="B147" s="19" t="s">
        <v>15</v>
      </c>
      <c r="C147" s="51"/>
      <c r="D147" s="65"/>
      <c r="E147" s="65"/>
      <c r="F147" s="17">
        <f>F146*0.05</f>
        <v>125</v>
      </c>
      <c r="G147" s="17"/>
      <c r="H147" s="67"/>
      <c r="I147" s="65"/>
      <c r="J147" s="17">
        <f>J146*0.05</f>
        <v>125</v>
      </c>
      <c r="K147" s="17"/>
      <c r="L147" s="17">
        <f>F147+J147</f>
        <v>250</v>
      </c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>
      <c r="A148" s="19"/>
      <c r="B148" s="19" t="s">
        <v>16</v>
      </c>
      <c r="C148" s="51"/>
      <c r="D148" s="65"/>
      <c r="E148" s="64"/>
      <c r="F148" s="17">
        <f>F146*0.08</f>
        <v>200</v>
      </c>
      <c r="G148" s="17"/>
      <c r="H148" s="67"/>
      <c r="I148" s="64"/>
      <c r="J148" s="17">
        <f>J146*0.08</f>
        <v>200</v>
      </c>
      <c r="K148" s="17"/>
      <c r="L148" s="17">
        <f>SUM(F148+J148)</f>
        <v>400</v>
      </c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>
      <c r="A149" s="19"/>
      <c r="B149" s="19" t="s">
        <v>17</v>
      </c>
      <c r="C149" s="51"/>
      <c r="D149" s="65"/>
      <c r="E149" s="74"/>
      <c r="F149" s="17">
        <f>F146*13.8%</f>
        <v>345.00000000000006</v>
      </c>
      <c r="G149" s="17"/>
      <c r="H149" s="67"/>
      <c r="I149" s="74"/>
      <c r="J149" s="17">
        <f>J146*13.8%</f>
        <v>345.00000000000006</v>
      </c>
      <c r="K149" s="17"/>
      <c r="L149" s="17">
        <f>SUM(F149+J149)</f>
        <v>690.00000000000011</v>
      </c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>
      <c r="A150" s="19"/>
      <c r="B150" s="19" t="s">
        <v>213</v>
      </c>
      <c r="C150" s="51"/>
      <c r="D150" s="65"/>
      <c r="E150" s="17"/>
      <c r="F150" s="17">
        <f>SUM(F146*3%)</f>
        <v>75</v>
      </c>
      <c r="G150" s="17"/>
      <c r="H150" s="67"/>
      <c r="I150" s="17"/>
      <c r="J150" s="17">
        <f>SUM(J146*3%)</f>
        <v>75</v>
      </c>
      <c r="K150" s="17"/>
      <c r="L150" s="17">
        <f>SUM(F150+J150)</f>
        <v>150</v>
      </c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>
      <c r="A151" s="19"/>
      <c r="B151" s="19" t="s">
        <v>18</v>
      </c>
      <c r="C151" s="51">
        <v>5</v>
      </c>
      <c r="D151" s="65">
        <v>5</v>
      </c>
      <c r="E151" s="17">
        <v>200</v>
      </c>
      <c r="F151" s="17">
        <f t="shared" si="13"/>
        <v>1000</v>
      </c>
      <c r="G151" s="17">
        <f t="shared" si="14"/>
        <v>5000</v>
      </c>
      <c r="H151" s="67">
        <v>4</v>
      </c>
      <c r="I151" s="17">
        <v>200</v>
      </c>
      <c r="J151" s="17">
        <f t="shared" si="15"/>
        <v>1000</v>
      </c>
      <c r="K151" s="17">
        <f t="shared" si="16"/>
        <v>4000</v>
      </c>
      <c r="L151" s="17">
        <f t="shared" si="17"/>
        <v>9000</v>
      </c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>
      <c r="A152" s="19"/>
      <c r="B152" s="19" t="s">
        <v>19</v>
      </c>
      <c r="C152" s="51">
        <v>5</v>
      </c>
      <c r="D152" s="65">
        <v>5</v>
      </c>
      <c r="E152" s="17">
        <v>90</v>
      </c>
      <c r="F152" s="17">
        <f t="shared" si="13"/>
        <v>450</v>
      </c>
      <c r="G152" s="17">
        <f>F152</f>
        <v>450</v>
      </c>
      <c r="H152" s="67">
        <v>4</v>
      </c>
      <c r="I152" s="17">
        <v>90</v>
      </c>
      <c r="J152" s="17">
        <f t="shared" si="15"/>
        <v>450</v>
      </c>
      <c r="K152" s="17">
        <f t="shared" si="16"/>
        <v>1800</v>
      </c>
      <c r="L152" s="17">
        <f t="shared" si="17"/>
        <v>2250</v>
      </c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>
      <c r="A153" s="22"/>
      <c r="B153" s="19" t="s">
        <v>20</v>
      </c>
      <c r="C153" s="51">
        <v>5</v>
      </c>
      <c r="D153" s="65"/>
      <c r="E153" s="17">
        <v>50</v>
      </c>
      <c r="F153" s="17">
        <f t="shared" si="13"/>
        <v>250</v>
      </c>
      <c r="G153" s="17">
        <f>F153</f>
        <v>250</v>
      </c>
      <c r="H153" s="67">
        <v>4</v>
      </c>
      <c r="I153" s="17">
        <v>50</v>
      </c>
      <c r="J153" s="17"/>
      <c r="K153" s="17">
        <f>I153*C153</f>
        <v>250</v>
      </c>
      <c r="L153" s="17">
        <f t="shared" si="17"/>
        <v>500</v>
      </c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>
      <c r="A154" s="23"/>
      <c r="B154" s="19" t="s">
        <v>21</v>
      </c>
      <c r="C154" s="51"/>
      <c r="D154" s="65"/>
      <c r="E154" s="17"/>
      <c r="F154" s="17">
        <f>SUM(F146:F152)</f>
        <v>4695</v>
      </c>
      <c r="G154" s="17">
        <f>SUM(G146:G152)</f>
        <v>17950</v>
      </c>
      <c r="H154" s="67"/>
      <c r="I154" s="17"/>
      <c r="J154" s="17">
        <f>SUM(J146:J152)</f>
        <v>4695</v>
      </c>
      <c r="K154" s="17">
        <f>SUM(K146:K153)</f>
        <v>16050</v>
      </c>
      <c r="L154" s="17">
        <f t="shared" si="17"/>
        <v>34000</v>
      </c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>
      <c r="A155" s="12"/>
      <c r="B155" s="12" t="s">
        <v>112</v>
      </c>
      <c r="C155" s="12"/>
      <c r="D155" s="66"/>
      <c r="E155" s="24"/>
      <c r="F155" s="24"/>
      <c r="G155" s="24"/>
      <c r="H155" s="68"/>
      <c r="I155" s="24"/>
      <c r="J155" s="24"/>
      <c r="K155" s="24">
        <f>SUM(K135:K154)</f>
        <v>60740</v>
      </c>
      <c r="L155" s="24">
        <f>SUM(L135:L154)</f>
        <v>164540</v>
      </c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>
      <c r="A156" s="12"/>
      <c r="B156" s="12"/>
      <c r="C156" s="12"/>
      <c r="D156" s="24"/>
      <c r="E156" s="24"/>
      <c r="F156" s="24"/>
      <c r="G156" s="24"/>
      <c r="H156" s="24"/>
      <c r="I156" s="24"/>
      <c r="J156" s="24"/>
      <c r="K156" s="24"/>
      <c r="L156" s="24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>
      <c r="A157" s="12"/>
      <c r="B157" s="12" t="s">
        <v>214</v>
      </c>
      <c r="C157" s="12"/>
      <c r="D157" s="24"/>
      <c r="E157" s="24"/>
      <c r="F157" s="24"/>
      <c r="G157" s="24"/>
      <c r="H157" s="24"/>
      <c r="I157" s="24"/>
      <c r="J157" s="24"/>
      <c r="K157" s="24"/>
      <c r="L157" s="24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>
      <c r="A158" s="12"/>
      <c r="B158" s="12" t="s">
        <v>112</v>
      </c>
      <c r="C158" s="12"/>
      <c r="D158" s="24"/>
      <c r="E158" s="24"/>
      <c r="F158" s="24"/>
      <c r="G158" s="24"/>
      <c r="H158" s="24"/>
      <c r="I158" s="24"/>
      <c r="J158" s="24"/>
      <c r="K158" s="24"/>
      <c r="L158" s="24">
        <f>SUM(L157:L157)</f>
        <v>0</v>
      </c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>
      <c r="A159" s="12"/>
      <c r="B159" s="12"/>
      <c r="C159" s="12"/>
      <c r="D159" s="24"/>
      <c r="E159" s="24"/>
      <c r="F159" s="24"/>
      <c r="G159" s="24"/>
      <c r="H159" s="24"/>
      <c r="I159" s="24"/>
      <c r="J159" s="24"/>
      <c r="K159" s="24"/>
      <c r="L159" s="24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>
      <c r="A160" s="12"/>
      <c r="B160" s="12" t="s">
        <v>215</v>
      </c>
      <c r="C160" s="12"/>
      <c r="D160" s="24"/>
      <c r="E160" s="24"/>
      <c r="F160" s="24"/>
      <c r="G160" s="24"/>
      <c r="H160" s="24"/>
      <c r="I160" s="24"/>
      <c r="J160" s="24"/>
      <c r="K160" s="24"/>
      <c r="L160" s="24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>
      <c r="A161" s="12"/>
      <c r="B161" s="12" t="s">
        <v>112</v>
      </c>
      <c r="C161" s="12"/>
      <c r="D161" s="24"/>
      <c r="E161" s="24"/>
      <c r="F161" s="24"/>
      <c r="G161" s="24"/>
      <c r="H161" s="24"/>
      <c r="I161" s="24"/>
      <c r="J161" s="24"/>
      <c r="K161" s="24"/>
      <c r="L161" s="24">
        <f>SUM(G154+K154)</f>
        <v>34000</v>
      </c>
      <c r="M161" s="17"/>
      <c r="N161" s="17" t="s">
        <v>220</v>
      </c>
      <c r="O161" s="17"/>
      <c r="P161" s="17"/>
      <c r="Q161" s="17"/>
      <c r="R161" s="17"/>
      <c r="S161" s="17"/>
      <c r="T161" s="17"/>
      <c r="U161" s="17"/>
    </row>
    <row r="162" spans="1:21">
      <c r="A162" s="12"/>
      <c r="B162" s="12"/>
      <c r="C162" s="12"/>
      <c r="D162" s="24"/>
      <c r="E162" s="24"/>
      <c r="F162" s="24"/>
      <c r="G162" s="24"/>
      <c r="H162" s="24"/>
      <c r="I162" s="24"/>
      <c r="J162" s="24"/>
      <c r="K162" s="24"/>
      <c r="L162" s="24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>
      <c r="A163" s="12"/>
      <c r="B163" s="12" t="s">
        <v>216</v>
      </c>
      <c r="C163" s="12"/>
      <c r="D163" s="24"/>
      <c r="E163" s="24"/>
      <c r="F163" s="24"/>
      <c r="G163" s="24"/>
      <c r="H163" s="24"/>
      <c r="I163" s="24"/>
      <c r="J163" s="24"/>
      <c r="K163" s="24"/>
      <c r="L163" s="24">
        <f>SUM(L155+58+L161)</f>
        <v>198598</v>
      </c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15.75" customHeight="1" thickBot="1">
      <c r="A164" s="23"/>
      <c r="B164" s="25"/>
      <c r="C164" s="25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16.5" customHeight="1" thickBot="1">
      <c r="A165" s="56" t="s">
        <v>102</v>
      </c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8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16.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s="36" customFormat="1" ht="16.5" customHeight="1">
      <c r="A167" s="41"/>
      <c r="B167" s="33" t="s">
        <v>92</v>
      </c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s="36" customFormat="1" ht="16.5" customHeight="1">
      <c r="A168" s="41"/>
      <c r="B168" s="3" t="s">
        <v>112</v>
      </c>
      <c r="C168" s="41"/>
      <c r="D168" s="41"/>
      <c r="E168" s="41"/>
      <c r="F168" s="41"/>
      <c r="G168" s="41"/>
      <c r="H168" s="41"/>
      <c r="I168" s="41"/>
      <c r="J168" s="41"/>
      <c r="L168" s="41">
        <f>K167</f>
        <v>0</v>
      </c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s="36" customFormat="1" ht="16.5" customHeight="1">
      <c r="A169" s="41"/>
      <c r="B169" s="3"/>
      <c r="C169" s="41"/>
      <c r="D169" s="41"/>
      <c r="E169" s="41"/>
      <c r="F169" s="41"/>
      <c r="G169" s="41"/>
      <c r="H169" s="41"/>
      <c r="I169" s="41"/>
      <c r="J169" s="41"/>
      <c r="L169" s="41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s="36" customFormat="1" ht="16.5" customHeight="1">
      <c r="A170" s="41"/>
      <c r="B170" s="3" t="s">
        <v>116</v>
      </c>
      <c r="C170" s="41"/>
      <c r="D170" s="41"/>
      <c r="E170" s="41"/>
      <c r="F170" s="41"/>
      <c r="G170" s="41"/>
      <c r="H170" s="41"/>
      <c r="I170" s="41"/>
      <c r="J170" s="41"/>
      <c r="L170" s="41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s="36" customFormat="1" ht="16.5" customHeight="1">
      <c r="A171" s="41"/>
      <c r="B171" s="33" t="s">
        <v>117</v>
      </c>
      <c r="C171" s="41"/>
      <c r="D171" s="41"/>
      <c r="E171" s="41"/>
      <c r="F171" s="41"/>
      <c r="G171" s="41"/>
      <c r="H171" s="41"/>
      <c r="I171" s="41"/>
      <c r="J171" s="41"/>
      <c r="L171" s="39">
        <v>250</v>
      </c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s="36" customFormat="1" ht="16.5" customHeight="1">
      <c r="A172" s="41"/>
      <c r="B172" s="3" t="s">
        <v>112</v>
      </c>
      <c r="C172" s="41"/>
      <c r="D172" s="41"/>
      <c r="E172" s="41"/>
      <c r="F172" s="41"/>
      <c r="G172" s="41"/>
      <c r="H172" s="41"/>
      <c r="I172" s="41"/>
      <c r="J172" s="41"/>
      <c r="L172" s="41">
        <f>SUM(L171)</f>
        <v>250</v>
      </c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s="36" customFormat="1" ht="16.5" customHeight="1">
      <c r="A173" s="41"/>
      <c r="B173" s="3"/>
      <c r="C173" s="41"/>
      <c r="D173" s="41"/>
      <c r="E173" s="41"/>
      <c r="F173" s="41"/>
      <c r="G173" s="41"/>
      <c r="H173" s="41"/>
      <c r="I173" s="41"/>
      <c r="J173" s="41"/>
      <c r="L173" s="41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s="36" customFormat="1" ht="16.5" customHeight="1">
      <c r="A174" s="41"/>
      <c r="B174" s="3" t="s">
        <v>118</v>
      </c>
      <c r="C174" s="41"/>
      <c r="D174" s="41"/>
      <c r="E174" s="41"/>
      <c r="F174" s="41"/>
      <c r="G174" s="41"/>
      <c r="H174" s="41"/>
      <c r="I174" s="41"/>
      <c r="J174" s="41"/>
      <c r="L174" s="41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s="36" customFormat="1" ht="16.5" customHeight="1">
      <c r="A175" s="41"/>
      <c r="B175" s="33" t="s">
        <v>119</v>
      </c>
      <c r="C175" s="41"/>
      <c r="D175" s="41"/>
      <c r="E175" s="41"/>
      <c r="F175" s="41"/>
      <c r="G175" s="41"/>
      <c r="H175" s="41"/>
      <c r="I175" s="41"/>
      <c r="J175" s="41"/>
      <c r="L175" s="41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s="36" customFormat="1" ht="16.5" customHeight="1">
      <c r="A176" s="41"/>
      <c r="B176" s="3" t="s">
        <v>112</v>
      </c>
      <c r="C176" s="41"/>
      <c r="D176" s="41"/>
      <c r="E176" s="41"/>
      <c r="F176" s="41"/>
      <c r="G176" s="41"/>
      <c r="H176" s="41"/>
      <c r="I176" s="41"/>
      <c r="J176" s="41"/>
      <c r="L176" s="41">
        <f>L175</f>
        <v>0</v>
      </c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s="36" customFormat="1" ht="16.5" customHeight="1">
      <c r="A177" s="41"/>
      <c r="B177" s="3"/>
      <c r="C177" s="41"/>
      <c r="D177" s="41"/>
      <c r="E177" s="41"/>
      <c r="F177" s="41"/>
      <c r="G177" s="41"/>
      <c r="H177" s="41"/>
      <c r="I177" s="41"/>
      <c r="J177" s="41"/>
      <c r="L177" s="41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s="36" customFormat="1" ht="16.5" customHeight="1">
      <c r="A178" s="41"/>
      <c r="B178" s="3" t="s">
        <v>120</v>
      </c>
      <c r="C178" s="41"/>
      <c r="D178" s="41"/>
      <c r="E178" s="41"/>
      <c r="F178" s="41"/>
      <c r="G178" s="41"/>
      <c r="H178" s="41"/>
      <c r="I178" s="41"/>
      <c r="J178" s="41"/>
      <c r="L178" s="41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s="36" customFormat="1" ht="16.5" customHeight="1">
      <c r="A179" s="41"/>
      <c r="B179" s="3" t="s">
        <v>112</v>
      </c>
      <c r="C179" s="41"/>
      <c r="D179" s="41"/>
      <c r="E179" s="41"/>
      <c r="F179" s="41"/>
      <c r="G179" s="41"/>
      <c r="H179" s="41"/>
      <c r="I179" s="41"/>
      <c r="J179" s="41"/>
      <c r="L179" s="41">
        <f>L178</f>
        <v>0</v>
      </c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s="36" customFormat="1" ht="16.5" customHeight="1">
      <c r="A180" s="41"/>
      <c r="B180" s="3"/>
      <c r="C180" s="41"/>
      <c r="D180" s="41"/>
      <c r="E180" s="41"/>
      <c r="F180" s="41"/>
      <c r="G180" s="41"/>
      <c r="H180" s="41"/>
      <c r="I180" s="41"/>
      <c r="J180" s="41"/>
      <c r="L180" s="41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s="36" customFormat="1" ht="16.5" customHeight="1">
      <c r="A181" s="41"/>
      <c r="B181" s="3" t="s">
        <v>121</v>
      </c>
      <c r="C181" s="41"/>
      <c r="D181" s="41"/>
      <c r="E181" s="41"/>
      <c r="F181" s="41"/>
      <c r="G181" s="41"/>
      <c r="H181" s="41"/>
      <c r="I181" s="41"/>
      <c r="J181" s="41"/>
      <c r="L181" s="41">
        <f>SUM(L168+L172+L176+L179)</f>
        <v>250</v>
      </c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s="36" customFormat="1" ht="16.5" customHeight="1">
      <c r="A182" s="41"/>
      <c r="B182" s="3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s="36" customFormat="1" ht="15.75" thickBot="1">
      <c r="A183" s="3"/>
      <c r="B183" s="19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15.75" thickBot="1">
      <c r="A184" s="56" t="s">
        <v>103</v>
      </c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8"/>
      <c r="M184" s="17"/>
      <c r="N184" s="17"/>
      <c r="O184" s="17"/>
      <c r="P184" s="17"/>
      <c r="Q184" s="17"/>
      <c r="R184" s="17"/>
      <c r="S184" s="17"/>
      <c r="T184" s="17"/>
      <c r="U184" s="17"/>
    </row>
    <row r="186" spans="1:21">
      <c r="A186" s="6"/>
      <c r="B186" s="19" t="s">
        <v>58</v>
      </c>
      <c r="C186" s="17"/>
      <c r="D186" s="17"/>
      <c r="E186" s="17"/>
      <c r="F186" s="17"/>
      <c r="G186" s="17"/>
      <c r="H186" s="17"/>
      <c r="I186" s="17"/>
      <c r="J186" s="17"/>
      <c r="L186" s="17">
        <v>2000</v>
      </c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>
      <c r="A187" s="6"/>
      <c r="B187" s="19" t="s">
        <v>59</v>
      </c>
      <c r="C187" s="17"/>
      <c r="D187" s="17"/>
      <c r="E187" s="17"/>
      <c r="F187" s="17"/>
      <c r="G187" s="17"/>
      <c r="H187" s="17"/>
      <c r="I187" s="17"/>
      <c r="J187" s="17"/>
      <c r="L187" s="17">
        <v>10000</v>
      </c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>
      <c r="A188" s="6"/>
      <c r="B188" s="19" t="s">
        <v>60</v>
      </c>
      <c r="C188" s="17" t="s">
        <v>61</v>
      </c>
      <c r="D188" s="17"/>
      <c r="E188" s="17"/>
      <c r="F188" s="17"/>
      <c r="G188" s="17"/>
      <c r="H188" s="17"/>
      <c r="I188" s="17"/>
      <c r="J188" s="17"/>
      <c r="L188" s="17">
        <v>10000</v>
      </c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>
      <c r="A189" s="6"/>
      <c r="B189" s="19"/>
      <c r="C189" s="17"/>
      <c r="D189" s="17"/>
      <c r="E189" s="17"/>
      <c r="F189" s="17"/>
      <c r="G189" s="17"/>
      <c r="H189" s="17"/>
      <c r="I189" s="17"/>
      <c r="J189" s="17"/>
      <c r="L189" s="17">
        <v>5000</v>
      </c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>
      <c r="A190" s="6"/>
      <c r="B190" s="19" t="s">
        <v>62</v>
      </c>
      <c r="C190" s="17"/>
      <c r="D190" s="17"/>
      <c r="E190" s="17"/>
      <c r="F190" s="17"/>
      <c r="G190" s="17"/>
      <c r="H190" s="17"/>
      <c r="I190" s="17"/>
      <c r="J190" s="17"/>
      <c r="L190" s="17">
        <v>1500</v>
      </c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>
      <c r="A191" s="6"/>
      <c r="B191" s="26" t="s">
        <v>112</v>
      </c>
      <c r="C191" s="17"/>
      <c r="D191" s="17"/>
      <c r="E191" s="17"/>
      <c r="F191" s="17"/>
      <c r="G191" s="17"/>
      <c r="H191" s="17"/>
      <c r="I191" s="17"/>
      <c r="J191" s="17"/>
      <c r="L191" s="24">
        <f>SUM(L186:L190)</f>
        <v>28500</v>
      </c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>
      <c r="A192" s="6"/>
      <c r="B192" s="19"/>
      <c r="C192" s="17"/>
      <c r="D192" s="17"/>
      <c r="E192" s="17"/>
      <c r="F192" s="17"/>
      <c r="G192" s="17"/>
      <c r="H192" s="17"/>
      <c r="I192" s="17"/>
      <c r="J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>
      <c r="A193" s="4"/>
      <c r="B193" s="8" t="s">
        <v>63</v>
      </c>
      <c r="C193" s="7"/>
      <c r="E193" s="7"/>
      <c r="F193" s="7"/>
      <c r="G193" s="7"/>
      <c r="H193" s="7"/>
      <c r="I193" s="7"/>
      <c r="J193" s="7"/>
      <c r="L193" s="12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>
      <c r="A194" s="6"/>
      <c r="B194" s="19" t="s">
        <v>64</v>
      </c>
      <c r="C194" s="17"/>
      <c r="D194" s="17"/>
      <c r="E194" s="17"/>
      <c r="F194" s="17"/>
      <c r="G194" s="17"/>
      <c r="H194" s="17"/>
      <c r="I194" s="17"/>
      <c r="J194" s="17"/>
      <c r="L194" s="17">
        <v>6000</v>
      </c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>
      <c r="A195" s="6"/>
      <c r="B195" s="19" t="s">
        <v>65</v>
      </c>
      <c r="C195" s="17"/>
      <c r="D195" s="17"/>
      <c r="E195" s="17"/>
      <c r="F195" s="17"/>
      <c r="G195" s="17"/>
      <c r="H195" s="17"/>
      <c r="I195" s="17"/>
      <c r="J195" s="17"/>
      <c r="L195" s="17">
        <v>200</v>
      </c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>
      <c r="A196" s="6"/>
      <c r="B196" s="26" t="s">
        <v>113</v>
      </c>
      <c r="C196" s="17"/>
      <c r="D196" s="17"/>
      <c r="E196" s="17"/>
      <c r="F196" s="17"/>
      <c r="G196" s="17"/>
      <c r="H196" s="17"/>
      <c r="I196" s="17"/>
      <c r="J196" s="17"/>
      <c r="L196" s="24">
        <f>SUM(L194:L195)</f>
        <v>6200</v>
      </c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>
      <c r="A197" s="6"/>
      <c r="B197" s="19"/>
      <c r="C197" s="17"/>
      <c r="D197" s="17"/>
      <c r="E197" s="17"/>
      <c r="F197" s="17"/>
      <c r="G197" s="17"/>
      <c r="H197" s="17"/>
      <c r="I197" s="17"/>
      <c r="J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>
      <c r="A198" s="4"/>
      <c r="B198" s="8" t="s">
        <v>66</v>
      </c>
      <c r="C198" s="7"/>
      <c r="E198" s="7"/>
      <c r="F198" s="7"/>
      <c r="G198" s="7"/>
      <c r="H198" s="7"/>
      <c r="I198" s="7"/>
      <c r="J198" s="7"/>
      <c r="L198" s="12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>
      <c r="A199" s="6"/>
      <c r="B199" s="19" t="s">
        <v>67</v>
      </c>
      <c r="C199" s="17"/>
      <c r="D199" s="17"/>
      <c r="E199" s="17"/>
      <c r="F199" s="17"/>
      <c r="G199" s="17"/>
      <c r="H199" s="17"/>
      <c r="I199" s="17"/>
      <c r="J199" s="17"/>
      <c r="L199" s="17">
        <v>1000</v>
      </c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>
      <c r="A200" s="6"/>
      <c r="B200" s="19" t="s">
        <v>68</v>
      </c>
      <c r="C200" s="17"/>
      <c r="D200" s="17"/>
      <c r="E200" s="17"/>
      <c r="F200" s="17"/>
      <c r="G200" s="17"/>
      <c r="H200" s="17"/>
      <c r="I200" s="17"/>
      <c r="J200" s="17"/>
      <c r="L200" s="17">
        <v>200</v>
      </c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>
      <c r="A201" s="6"/>
      <c r="B201" s="26" t="s">
        <v>113</v>
      </c>
      <c r="C201" s="24"/>
      <c r="D201" s="24"/>
      <c r="E201" s="24"/>
      <c r="F201" s="24"/>
      <c r="G201" s="24"/>
      <c r="H201" s="24"/>
      <c r="I201" s="24"/>
      <c r="J201" s="24"/>
      <c r="L201" s="24">
        <f>SUM(L199:L200)</f>
        <v>1200</v>
      </c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>
      <c r="A202" s="6"/>
      <c r="B202" s="19"/>
      <c r="C202" s="17"/>
      <c r="D202" s="17"/>
      <c r="E202" s="17"/>
      <c r="F202" s="17"/>
      <c r="G202" s="17"/>
      <c r="H202" s="17"/>
      <c r="I202" s="17"/>
      <c r="J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>
      <c r="A203" s="4"/>
      <c r="B203" s="8" t="s">
        <v>69</v>
      </c>
      <c r="C203" s="7"/>
      <c r="E203" s="7"/>
      <c r="F203" s="7"/>
      <c r="G203" s="7"/>
      <c r="H203" s="7"/>
      <c r="I203" s="7"/>
      <c r="J203" s="7"/>
      <c r="L203" s="12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>
      <c r="A204" s="27"/>
      <c r="B204" s="28" t="s">
        <v>70</v>
      </c>
      <c r="C204" s="29"/>
      <c r="E204" s="29"/>
      <c r="F204" s="29"/>
      <c r="G204" s="29"/>
      <c r="H204" s="29"/>
      <c r="I204" s="29"/>
      <c r="J204" s="29"/>
      <c r="L204" s="30">
        <v>1000</v>
      </c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>
      <c r="A205" s="27"/>
      <c r="B205" s="28" t="s">
        <v>71</v>
      </c>
      <c r="C205" s="29"/>
      <c r="E205" s="29"/>
      <c r="F205" s="29"/>
      <c r="G205" s="29"/>
      <c r="H205" s="29"/>
      <c r="I205" s="29"/>
      <c r="J205" s="29"/>
      <c r="L205" s="30">
        <v>4000</v>
      </c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>
      <c r="A206" s="27"/>
      <c r="B206" s="8" t="s">
        <v>112</v>
      </c>
      <c r="C206" s="7"/>
      <c r="D206" s="31"/>
      <c r="E206" s="7"/>
      <c r="F206" s="7"/>
      <c r="G206" s="7"/>
      <c r="H206" s="7"/>
      <c r="I206" s="7"/>
      <c r="J206" s="7"/>
      <c r="L206" s="12">
        <f>SUM(L204:L205)</f>
        <v>5000</v>
      </c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>
      <c r="A207" s="4"/>
      <c r="B207" s="8"/>
      <c r="C207" s="7"/>
      <c r="E207" s="7"/>
      <c r="F207" s="7"/>
      <c r="G207" s="7"/>
      <c r="H207" s="7"/>
      <c r="I207" s="7"/>
      <c r="J207" s="7"/>
      <c r="L207" s="12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>
      <c r="A208" s="4"/>
      <c r="B208" s="8" t="s">
        <v>72</v>
      </c>
      <c r="C208" s="7"/>
      <c r="E208" s="7"/>
      <c r="F208" s="7"/>
      <c r="G208" s="7"/>
      <c r="H208" s="7"/>
      <c r="I208" s="7"/>
      <c r="J208" s="7"/>
      <c r="L208" s="12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>
      <c r="A209" s="4"/>
      <c r="B209" s="28" t="s">
        <v>73</v>
      </c>
      <c r="C209" s="29"/>
      <c r="E209" s="29"/>
      <c r="F209" s="29"/>
      <c r="G209" s="29"/>
      <c r="H209" s="29"/>
      <c r="I209" s="29"/>
      <c r="J209" s="29"/>
      <c r="L209" s="30">
        <v>1000</v>
      </c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>
      <c r="A210" s="4"/>
      <c r="B210" s="28" t="s">
        <v>74</v>
      </c>
      <c r="C210" s="29"/>
      <c r="E210" s="29"/>
      <c r="F210" s="29"/>
      <c r="G210" s="29"/>
      <c r="H210" s="29"/>
      <c r="I210" s="29"/>
      <c r="J210" s="29"/>
      <c r="L210" s="30">
        <v>1000</v>
      </c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>
      <c r="A211" s="4"/>
      <c r="B211" s="28" t="s">
        <v>75</v>
      </c>
      <c r="C211" s="29"/>
      <c r="E211" s="29"/>
      <c r="F211" s="29"/>
      <c r="G211" s="29"/>
      <c r="H211" s="29"/>
      <c r="I211" s="29"/>
      <c r="J211" s="29"/>
      <c r="L211" s="30">
        <v>8000</v>
      </c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>
      <c r="A212" s="4"/>
      <c r="B212" s="8" t="s">
        <v>113</v>
      </c>
      <c r="C212" s="7"/>
      <c r="D212" s="31"/>
      <c r="E212" s="7"/>
      <c r="F212" s="7"/>
      <c r="G212" s="7"/>
      <c r="H212" s="7"/>
      <c r="I212" s="7"/>
      <c r="J212" s="7"/>
      <c r="L212" s="12">
        <f>SUM(L209:L211)</f>
        <v>10000</v>
      </c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>
      <c r="A213" s="8"/>
      <c r="C213" s="7"/>
      <c r="E213" s="7"/>
      <c r="F213" s="7"/>
      <c r="G213" s="7"/>
      <c r="H213" s="7"/>
      <c r="I213" s="7"/>
      <c r="J213" s="7"/>
      <c r="L213" s="12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>
      <c r="A214" s="4"/>
      <c r="B214" s="8" t="s">
        <v>76</v>
      </c>
      <c r="C214" s="7"/>
      <c r="E214" s="7"/>
      <c r="F214" s="7"/>
      <c r="G214" s="7"/>
      <c r="H214" s="7"/>
      <c r="I214" s="7"/>
      <c r="J214" s="7"/>
      <c r="L214" s="12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>
      <c r="A215" s="4"/>
      <c r="B215" s="8" t="s">
        <v>112</v>
      </c>
      <c r="C215" s="7"/>
      <c r="E215" s="7"/>
      <c r="F215" s="7"/>
      <c r="G215" s="7"/>
      <c r="H215" s="7"/>
      <c r="I215" s="7"/>
      <c r="J215" s="7"/>
      <c r="L215" s="12">
        <f>SUM(L214:L214)</f>
        <v>0</v>
      </c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>
      <c r="A216" s="4"/>
      <c r="B216" s="8"/>
      <c r="C216" s="7"/>
      <c r="E216" s="7"/>
      <c r="F216" s="7"/>
      <c r="G216" s="7"/>
      <c r="H216" s="7"/>
      <c r="I216" s="7"/>
      <c r="J216" s="7"/>
      <c r="L216" s="12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>
      <c r="A217" s="4"/>
      <c r="B217" s="8" t="s">
        <v>77</v>
      </c>
      <c r="C217" s="7"/>
      <c r="E217" s="7"/>
      <c r="F217" s="7"/>
      <c r="G217" s="7"/>
      <c r="H217" s="7"/>
      <c r="I217" s="7"/>
      <c r="J217" s="7"/>
      <c r="L217" s="12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>
      <c r="A218" s="4"/>
      <c r="B218" s="8" t="s">
        <v>112</v>
      </c>
      <c r="C218" s="7"/>
      <c r="E218" s="7"/>
      <c r="F218" s="7"/>
      <c r="G218" s="7"/>
      <c r="H218" s="7"/>
      <c r="I218" s="7"/>
      <c r="J218" s="7"/>
      <c r="L218" s="12">
        <f>SUM(L217:L217)</f>
        <v>0</v>
      </c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>
      <c r="A219" s="4"/>
      <c r="B219" s="8"/>
      <c r="C219" s="7"/>
      <c r="E219" s="7"/>
      <c r="F219" s="7"/>
      <c r="G219" s="7"/>
      <c r="H219" s="7"/>
      <c r="I219" s="7"/>
      <c r="J219" s="7"/>
      <c r="L219" s="12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>
      <c r="A220" s="4"/>
      <c r="B220" s="8" t="s">
        <v>78</v>
      </c>
      <c r="C220" s="7"/>
      <c r="E220" s="7"/>
      <c r="F220" s="7"/>
      <c r="G220" s="7"/>
      <c r="H220" s="7"/>
      <c r="I220" s="7"/>
      <c r="J220" s="7"/>
      <c r="L220" s="12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>
      <c r="A221" s="4"/>
      <c r="B221" s="8" t="s">
        <v>112</v>
      </c>
      <c r="C221" s="7"/>
      <c r="E221" s="7"/>
      <c r="F221" s="7"/>
      <c r="G221" s="7"/>
      <c r="H221" s="7"/>
      <c r="I221" s="7"/>
      <c r="J221" s="7"/>
      <c r="L221" s="12">
        <f>SUM(L220:L220)</f>
        <v>0</v>
      </c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>
      <c r="A222" s="4"/>
      <c r="B222" s="8"/>
      <c r="C222" s="7"/>
      <c r="E222" s="7"/>
      <c r="F222" s="7"/>
      <c r="G222" s="7"/>
      <c r="H222" s="7"/>
      <c r="I222" s="7"/>
      <c r="J222" s="7"/>
      <c r="L222" s="12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>
      <c r="A223" s="4"/>
      <c r="B223" s="8" t="s">
        <v>79</v>
      </c>
      <c r="C223" s="7"/>
      <c r="E223" s="7"/>
      <c r="F223" s="7"/>
      <c r="G223" s="7"/>
      <c r="H223" s="7"/>
      <c r="I223" s="7"/>
      <c r="J223" s="7"/>
      <c r="L223" s="12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>
      <c r="A224" s="27"/>
      <c r="B224" s="28" t="s">
        <v>80</v>
      </c>
      <c r="C224" s="29"/>
      <c r="E224" s="29"/>
      <c r="F224" s="29"/>
      <c r="G224" s="29"/>
      <c r="H224" s="29"/>
      <c r="I224" s="29"/>
      <c r="J224" s="29"/>
      <c r="L224" s="30">
        <v>2500</v>
      </c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>
      <c r="A225" s="27"/>
      <c r="B225" s="28" t="s">
        <v>27</v>
      </c>
      <c r="C225" s="29"/>
      <c r="E225" s="29"/>
      <c r="F225" s="29"/>
      <c r="G225" s="29"/>
      <c r="H225" s="29"/>
      <c r="I225" s="29"/>
      <c r="J225" s="29"/>
      <c r="L225" s="30">
        <v>2500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>
      <c r="A226" s="27"/>
      <c r="B226" s="28" t="s">
        <v>81</v>
      </c>
      <c r="C226" s="29"/>
      <c r="E226" s="29"/>
      <c r="F226" s="29"/>
      <c r="G226" s="29"/>
      <c r="H226" s="29"/>
      <c r="I226" s="29"/>
      <c r="J226" s="29"/>
      <c r="L226" s="30">
        <v>0</v>
      </c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>
      <c r="A227" s="27"/>
      <c r="B227" s="8" t="s">
        <v>112</v>
      </c>
      <c r="C227" s="29"/>
      <c r="E227" s="29"/>
      <c r="F227" s="29"/>
      <c r="G227" s="29"/>
      <c r="H227" s="29"/>
      <c r="I227" s="29"/>
      <c r="J227" s="29"/>
      <c r="L227" s="12">
        <f>SUM(L224:L226)</f>
        <v>5000</v>
      </c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>
      <c r="A228" s="27"/>
      <c r="B228" s="8"/>
      <c r="C228" s="29"/>
      <c r="E228" s="29"/>
      <c r="F228" s="29"/>
      <c r="G228" s="29"/>
      <c r="H228" s="29"/>
      <c r="I228" s="29"/>
      <c r="J228" s="29"/>
      <c r="L228" s="12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16.5" customHeight="1">
      <c r="A229" s="27"/>
      <c r="B229" s="8" t="s">
        <v>221</v>
      </c>
      <c r="C229" s="29"/>
      <c r="E229" s="29"/>
      <c r="F229" s="29"/>
      <c r="G229" s="29"/>
      <c r="H229" s="29"/>
      <c r="I229" s="29"/>
      <c r="J229" s="29"/>
      <c r="L229" s="12">
        <f>SUM(L191+L196+L201+L206+L212+L215+L218+L221+L227)</f>
        <v>55900</v>
      </c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16.5" customHeight="1" thickBot="1">
      <c r="A230" s="6"/>
      <c r="B230" s="19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15.75" thickBot="1">
      <c r="A231" s="56" t="s">
        <v>90</v>
      </c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8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>
      <c r="A232" s="32"/>
      <c r="B232" s="33" t="s">
        <v>94</v>
      </c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>
      <c r="A233" s="6"/>
      <c r="B233" s="19" t="s">
        <v>91</v>
      </c>
      <c r="C233" s="17"/>
      <c r="D233" s="17"/>
      <c r="E233" s="17"/>
      <c r="F233" s="17"/>
      <c r="G233" s="17"/>
      <c r="H233" s="17"/>
      <c r="I233" s="17"/>
      <c r="J233" s="17"/>
      <c r="L233" s="17">
        <v>750</v>
      </c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>
      <c r="A234" s="6"/>
      <c r="B234" s="19" t="s">
        <v>92</v>
      </c>
      <c r="C234" s="17"/>
      <c r="D234" s="17"/>
      <c r="E234" s="17"/>
      <c r="F234" s="17"/>
      <c r="G234" s="17"/>
      <c r="H234" s="17"/>
      <c r="I234" s="17"/>
      <c r="J234" s="17"/>
      <c r="L234" s="17">
        <v>1500</v>
      </c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>
      <c r="A235" s="6"/>
      <c r="B235" s="19" t="s">
        <v>93</v>
      </c>
      <c r="C235" s="17"/>
      <c r="D235" s="17"/>
      <c r="E235" s="17"/>
      <c r="F235" s="17"/>
      <c r="G235" s="17"/>
      <c r="H235" s="17"/>
      <c r="I235" s="17"/>
      <c r="J235" s="17"/>
      <c r="L235" s="17">
        <v>2000</v>
      </c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>
      <c r="A236" s="6"/>
      <c r="B236" s="26" t="s">
        <v>112</v>
      </c>
      <c r="C236" s="24"/>
      <c r="D236" s="24"/>
      <c r="E236" s="24"/>
      <c r="F236" s="24"/>
      <c r="G236" s="24"/>
      <c r="H236" s="24"/>
      <c r="I236" s="24"/>
      <c r="J236" s="24"/>
      <c r="L236" s="24">
        <f>SUM(L233:L235)</f>
        <v>4250</v>
      </c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>
      <c r="A237" s="6"/>
      <c r="B237" s="26"/>
      <c r="C237" s="24"/>
      <c r="D237" s="24"/>
      <c r="E237" s="24"/>
      <c r="F237" s="24"/>
      <c r="G237" s="24"/>
      <c r="H237" s="24"/>
      <c r="I237" s="24"/>
      <c r="J237" s="24"/>
      <c r="L237" s="24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>
      <c r="A238" s="6"/>
      <c r="B238" s="19" t="s">
        <v>95</v>
      </c>
      <c r="C238" s="17"/>
      <c r="D238" s="17"/>
      <c r="E238" s="17"/>
      <c r="F238" s="17"/>
      <c r="G238" s="17"/>
      <c r="H238" s="17"/>
      <c r="I238" s="17"/>
      <c r="J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>
      <c r="A239" s="6"/>
      <c r="B239" s="26" t="s">
        <v>112</v>
      </c>
      <c r="C239" s="17"/>
      <c r="D239" s="17"/>
      <c r="E239" s="17"/>
      <c r="F239" s="17"/>
      <c r="G239" s="17"/>
      <c r="H239" s="17"/>
      <c r="I239" s="17"/>
      <c r="J239" s="17"/>
      <c r="L239" s="17">
        <f>SUM(L238:L238)</f>
        <v>0</v>
      </c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>
      <c r="A240" s="6"/>
      <c r="B240" s="19"/>
      <c r="C240" s="17"/>
      <c r="D240" s="17"/>
      <c r="E240" s="17"/>
      <c r="F240" s="17"/>
      <c r="G240" s="17"/>
      <c r="H240" s="17"/>
      <c r="I240" s="17"/>
      <c r="J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>
      <c r="A241" s="6"/>
      <c r="B241" s="19" t="s">
        <v>96</v>
      </c>
      <c r="C241" s="17"/>
      <c r="D241" s="17"/>
      <c r="E241" s="17"/>
      <c r="F241" s="17"/>
      <c r="G241" s="17"/>
      <c r="H241" s="17"/>
      <c r="I241" s="17"/>
      <c r="J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>
      <c r="A242" s="6"/>
      <c r="B242" s="26" t="s">
        <v>112</v>
      </c>
      <c r="C242" s="17"/>
      <c r="D242" s="17"/>
      <c r="E242" s="17"/>
      <c r="F242" s="17"/>
      <c r="G242" s="17"/>
      <c r="H242" s="17"/>
      <c r="I242" s="17"/>
      <c r="J242" s="17"/>
      <c r="L242" s="17">
        <f>SUM(L241:L241)</f>
        <v>0</v>
      </c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>
      <c r="A243" s="6"/>
      <c r="B243" s="19"/>
      <c r="C243" s="17"/>
      <c r="D243" s="17"/>
      <c r="E243" s="17"/>
      <c r="F243" s="17"/>
      <c r="G243" s="17"/>
      <c r="H243" s="17"/>
      <c r="I243" s="17"/>
      <c r="J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>
      <c r="A244" s="6"/>
      <c r="B244" s="19" t="s">
        <v>97</v>
      </c>
      <c r="C244" s="17"/>
      <c r="D244" s="17"/>
      <c r="E244" s="17"/>
      <c r="F244" s="17"/>
      <c r="G244" s="17"/>
      <c r="H244" s="17"/>
      <c r="I244" s="17"/>
      <c r="J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>
      <c r="A245" s="6"/>
      <c r="B245" s="26" t="s">
        <v>112</v>
      </c>
      <c r="C245" s="17"/>
      <c r="D245" s="17"/>
      <c r="E245" s="17"/>
      <c r="F245" s="17"/>
      <c r="G245" s="17"/>
      <c r="H245" s="17"/>
      <c r="I245" s="17"/>
      <c r="J245" s="17"/>
      <c r="L245" s="17">
        <f>SUM(L244:L244)</f>
        <v>0</v>
      </c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>
      <c r="A246" s="6"/>
      <c r="B246" s="19"/>
      <c r="C246" s="17"/>
      <c r="D246" s="17"/>
      <c r="E246" s="17"/>
      <c r="F246" s="17"/>
      <c r="G246" s="17"/>
      <c r="H246" s="17"/>
      <c r="I246" s="17"/>
      <c r="J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>
      <c r="A247" s="6"/>
      <c r="B247" s="19" t="s">
        <v>98</v>
      </c>
      <c r="C247" s="17"/>
      <c r="D247" s="17"/>
      <c r="E247" s="17"/>
      <c r="F247" s="17"/>
      <c r="G247" s="17"/>
      <c r="H247" s="17"/>
      <c r="I247" s="17"/>
      <c r="J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>
      <c r="A248" s="6"/>
      <c r="B248" s="26" t="s">
        <v>112</v>
      </c>
      <c r="C248" s="17"/>
      <c r="D248" s="17"/>
      <c r="E248" s="17"/>
      <c r="F248" s="17"/>
      <c r="G248" s="17"/>
      <c r="H248" s="17"/>
      <c r="I248" s="17"/>
      <c r="J248" s="17"/>
      <c r="L248" s="17">
        <f>SUM(L247:L247)</f>
        <v>0</v>
      </c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>
      <c r="A249" s="6"/>
      <c r="B249" s="19"/>
      <c r="C249" s="17"/>
      <c r="D249" s="17"/>
      <c r="E249" s="17"/>
      <c r="F249" s="17"/>
      <c r="G249" s="17"/>
      <c r="H249" s="17"/>
      <c r="I249" s="17"/>
      <c r="J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>
      <c r="A250" s="6"/>
      <c r="B250" s="19" t="s">
        <v>99</v>
      </c>
      <c r="C250" s="17"/>
      <c r="D250" s="17"/>
      <c r="E250" s="17"/>
      <c r="F250" s="17"/>
      <c r="G250" s="17"/>
      <c r="H250" s="17"/>
      <c r="I250" s="17"/>
      <c r="J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>
      <c r="A251" s="6"/>
      <c r="B251" s="26" t="s">
        <v>112</v>
      </c>
      <c r="C251" s="17"/>
      <c r="D251" s="17"/>
      <c r="E251" s="17"/>
      <c r="F251" s="17"/>
      <c r="G251" s="17"/>
      <c r="H251" s="17"/>
      <c r="I251" s="17"/>
      <c r="J251" s="17"/>
      <c r="L251" s="17">
        <f>SUM(L250:L250)</f>
        <v>0</v>
      </c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>
      <c r="A252" s="6"/>
      <c r="B252" s="19"/>
      <c r="C252" s="17"/>
      <c r="D252" s="17"/>
      <c r="E252" s="17"/>
      <c r="F252" s="17"/>
      <c r="G252" s="17"/>
      <c r="H252" s="17"/>
      <c r="I252" s="17"/>
      <c r="J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>
      <c r="A253" s="6"/>
      <c r="B253" s="19" t="s">
        <v>100</v>
      </c>
      <c r="C253" s="17"/>
      <c r="D253" s="17"/>
      <c r="E253" s="17"/>
      <c r="F253" s="17"/>
      <c r="G253" s="17"/>
      <c r="H253" s="17"/>
      <c r="I253" s="17"/>
      <c r="J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>
      <c r="A254" s="6"/>
      <c r="B254" s="26" t="s">
        <v>112</v>
      </c>
      <c r="C254" s="17"/>
      <c r="D254" s="17"/>
      <c r="E254" s="17"/>
      <c r="F254" s="17"/>
      <c r="G254" s="17"/>
      <c r="H254" s="17"/>
      <c r="I254" s="17"/>
      <c r="J254" s="17"/>
      <c r="L254" s="17">
        <f>SUM(L253:L253)</f>
        <v>0</v>
      </c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>
      <c r="A255" s="6"/>
      <c r="B255" s="19"/>
      <c r="C255" s="17"/>
      <c r="D255" s="17"/>
      <c r="E255" s="17"/>
      <c r="F255" s="17"/>
      <c r="G255" s="17"/>
      <c r="H255" s="17"/>
      <c r="I255" s="17"/>
      <c r="J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>
      <c r="A256" s="6"/>
      <c r="B256" s="19" t="s">
        <v>101</v>
      </c>
      <c r="C256" s="17"/>
      <c r="D256" s="17"/>
      <c r="E256" s="17"/>
      <c r="F256" s="17"/>
      <c r="G256" s="17"/>
      <c r="H256" s="17"/>
      <c r="I256" s="17"/>
      <c r="J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>
      <c r="A257" s="6"/>
      <c r="B257" s="26" t="s">
        <v>112</v>
      </c>
      <c r="C257" s="17"/>
      <c r="D257" s="17"/>
      <c r="E257" s="17"/>
      <c r="F257" s="17"/>
      <c r="G257" s="17"/>
      <c r="H257" s="17"/>
      <c r="I257" s="17"/>
      <c r="J257" s="17"/>
      <c r="L257" s="17">
        <f>SUM(L256:L256)</f>
        <v>0</v>
      </c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>
      <c r="A258" s="6"/>
      <c r="B258" s="26"/>
      <c r="C258" s="17"/>
      <c r="D258" s="17"/>
      <c r="E258" s="17"/>
      <c r="F258" s="17"/>
      <c r="G258" s="17"/>
      <c r="H258" s="17"/>
      <c r="I258" s="17"/>
      <c r="J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>
      <c r="A259" s="6"/>
      <c r="B259" s="26" t="s">
        <v>122</v>
      </c>
      <c r="C259" s="17"/>
      <c r="D259" s="17"/>
      <c r="E259" s="17"/>
      <c r="F259" s="17"/>
      <c r="G259" s="17"/>
      <c r="H259" s="17"/>
      <c r="I259" s="17"/>
      <c r="J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>
      <c r="A260" s="6"/>
      <c r="B260" s="19" t="s">
        <v>123</v>
      </c>
      <c r="C260" s="17"/>
      <c r="D260" s="17"/>
      <c r="E260" s="17"/>
      <c r="F260" s="17"/>
      <c r="G260" s="17"/>
      <c r="H260" s="17"/>
      <c r="I260" s="17"/>
      <c r="J260" s="17"/>
      <c r="L260" s="17">
        <v>8000</v>
      </c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>
      <c r="A261" s="6"/>
      <c r="B261" s="19" t="s">
        <v>124</v>
      </c>
      <c r="C261" s="17"/>
      <c r="D261" s="17"/>
      <c r="E261" s="17"/>
      <c r="F261" s="17"/>
      <c r="G261" s="17"/>
      <c r="H261" s="17"/>
      <c r="I261" s="17"/>
      <c r="J261" s="17"/>
      <c r="L261" s="17">
        <v>1000</v>
      </c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>
      <c r="A262" s="6"/>
      <c r="B262" s="26" t="s">
        <v>33</v>
      </c>
      <c r="C262" s="17"/>
      <c r="D262" s="17"/>
      <c r="E262" s="17"/>
      <c r="F262" s="17"/>
      <c r="G262" s="17"/>
      <c r="H262" s="17"/>
      <c r="I262" s="17"/>
      <c r="J262" s="17"/>
      <c r="L262" s="17">
        <f>SUM(L260:L261)</f>
        <v>9000</v>
      </c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>
      <c r="A263" s="6"/>
      <c r="B263" s="26"/>
      <c r="C263" s="17"/>
      <c r="D263" s="17"/>
      <c r="E263" s="17"/>
      <c r="F263" s="17"/>
      <c r="G263" s="17"/>
      <c r="H263" s="17"/>
      <c r="I263" s="17"/>
      <c r="J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>
      <c r="A264" s="6"/>
      <c r="B264" s="26" t="s">
        <v>114</v>
      </c>
      <c r="C264" s="24"/>
      <c r="D264" s="24"/>
      <c r="E264" s="24"/>
      <c r="F264" s="24"/>
      <c r="G264" s="24"/>
      <c r="H264" s="24"/>
      <c r="I264" s="24"/>
      <c r="J264" s="24"/>
      <c r="L264" s="24">
        <f>SUM(+L236+L239+L242+L245+L248+L251+L254+L257+L262)</f>
        <v>13250</v>
      </c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15.75" thickBot="1">
      <c r="A265" s="6"/>
      <c r="B265" s="19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15.75" thickBot="1">
      <c r="A266" s="56" t="s">
        <v>105</v>
      </c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8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>
      <c r="A267" s="32"/>
      <c r="B267" s="3" t="s">
        <v>126</v>
      </c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>
      <c r="A268" s="6"/>
      <c r="B268" s="19" t="s">
        <v>125</v>
      </c>
      <c r="C268" s="17"/>
      <c r="D268" s="17"/>
      <c r="E268" s="17"/>
      <c r="F268" s="17"/>
      <c r="G268" s="17"/>
      <c r="H268" s="17"/>
      <c r="I268" s="17"/>
      <c r="J268" s="17"/>
      <c r="L268" s="17">
        <v>1000</v>
      </c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>
      <c r="A269" s="6"/>
      <c r="B269" s="26" t="s">
        <v>112</v>
      </c>
      <c r="C269" s="17"/>
      <c r="D269" s="17"/>
      <c r="E269" s="17"/>
      <c r="F269" s="17"/>
      <c r="G269" s="17"/>
      <c r="H269" s="17"/>
      <c r="I269" s="17"/>
      <c r="J269" s="17"/>
      <c r="L269" s="17">
        <f>L268</f>
        <v>1000</v>
      </c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>
      <c r="A270" s="6"/>
      <c r="B270" s="26"/>
      <c r="C270" s="17"/>
      <c r="D270" s="17"/>
      <c r="E270" s="17"/>
      <c r="F270" s="17"/>
      <c r="G270" s="17"/>
      <c r="H270" s="17"/>
      <c r="I270" s="17"/>
      <c r="J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>
      <c r="A271" s="6"/>
      <c r="B271" s="26" t="s">
        <v>127</v>
      </c>
      <c r="C271" s="17"/>
      <c r="D271" s="17"/>
      <c r="E271" s="17"/>
      <c r="F271" s="17"/>
      <c r="G271" s="17"/>
      <c r="H271" s="17"/>
      <c r="I271" s="17"/>
      <c r="J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16.5" customHeight="1">
      <c r="A272" s="6"/>
      <c r="B272" s="26" t="s">
        <v>112</v>
      </c>
      <c r="C272" s="17"/>
      <c r="D272" s="17"/>
      <c r="E272" s="17"/>
      <c r="F272" s="17"/>
      <c r="G272" s="17"/>
      <c r="H272" s="17"/>
      <c r="I272" s="17"/>
      <c r="J272" s="17"/>
      <c r="L272" s="17">
        <f>L271</f>
        <v>0</v>
      </c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16.5" customHeight="1">
      <c r="A273" s="6"/>
      <c r="B273" s="26"/>
      <c r="C273" s="17"/>
      <c r="D273" s="17"/>
      <c r="E273" s="17"/>
      <c r="F273" s="17"/>
      <c r="G273" s="17"/>
      <c r="H273" s="17"/>
      <c r="I273" s="17"/>
      <c r="J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6.5" customHeight="1">
      <c r="A274" s="6"/>
      <c r="B274" s="26" t="s">
        <v>222</v>
      </c>
      <c r="C274" s="17"/>
      <c r="D274" s="17"/>
      <c r="E274" s="17"/>
      <c r="F274" s="17"/>
      <c r="G274" s="17"/>
      <c r="H274" s="17"/>
      <c r="I274" s="17"/>
      <c r="J274" s="17"/>
      <c r="L274" s="17">
        <f>SUM(L269+L272)</f>
        <v>1000</v>
      </c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s="44" customFormat="1" ht="16.5" customHeight="1" thickBot="1">
      <c r="A275" s="6"/>
      <c r="B275" s="19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37"/>
      <c r="N275" s="37"/>
      <c r="O275" s="37"/>
      <c r="P275" s="37"/>
      <c r="Q275" s="37"/>
      <c r="R275" s="37"/>
      <c r="S275" s="37"/>
      <c r="T275" s="37"/>
      <c r="U275" s="37"/>
    </row>
    <row r="276" spans="1:21" s="44" customFormat="1" ht="16.5" customHeight="1" thickBot="1">
      <c r="A276" s="56" t="s">
        <v>106</v>
      </c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8"/>
      <c r="M276" s="37"/>
      <c r="N276" s="37"/>
      <c r="O276" s="37"/>
      <c r="P276" s="37"/>
      <c r="Q276" s="37"/>
      <c r="R276" s="37"/>
      <c r="S276" s="37"/>
      <c r="T276" s="37"/>
      <c r="U276" s="37"/>
    </row>
    <row r="277" spans="1:21" s="44" customFormat="1" ht="16.5" customHeight="1">
      <c r="A277" s="40"/>
      <c r="B277" s="43" t="s">
        <v>128</v>
      </c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37"/>
      <c r="N277" s="37"/>
      <c r="O277" s="37"/>
      <c r="P277" s="37"/>
      <c r="Q277" s="37"/>
      <c r="R277" s="37"/>
      <c r="S277" s="37"/>
      <c r="T277" s="37"/>
      <c r="U277" s="37"/>
    </row>
    <row r="278" spans="1:21" s="44" customFormat="1" ht="16.5" customHeight="1">
      <c r="A278" s="40"/>
      <c r="B278" s="40" t="s">
        <v>129</v>
      </c>
      <c r="C278" s="40"/>
      <c r="D278" s="40"/>
      <c r="E278" s="40"/>
      <c r="F278" s="40"/>
      <c r="G278" s="40"/>
      <c r="H278" s="40"/>
      <c r="I278" s="40"/>
      <c r="J278" s="40"/>
      <c r="L278" s="40">
        <v>15000</v>
      </c>
      <c r="M278" s="37"/>
      <c r="N278" s="37"/>
      <c r="O278" s="37"/>
      <c r="P278" s="37"/>
      <c r="Q278" s="37"/>
      <c r="R278" s="37"/>
      <c r="S278" s="37"/>
      <c r="T278" s="37"/>
      <c r="U278" s="37"/>
    </row>
    <row r="279" spans="1:21" s="44" customFormat="1" ht="16.5" customHeight="1">
      <c r="A279" s="43"/>
      <c r="B279" s="43" t="s">
        <v>112</v>
      </c>
      <c r="C279" s="43"/>
      <c r="D279" s="43"/>
      <c r="E279" s="43"/>
      <c r="F279" s="43"/>
      <c r="G279" s="43"/>
      <c r="H279" s="43"/>
      <c r="I279" s="43"/>
      <c r="J279" s="43"/>
      <c r="L279" s="43">
        <f>L278</f>
        <v>15000</v>
      </c>
      <c r="M279" s="37"/>
      <c r="N279" s="37"/>
      <c r="O279" s="37"/>
      <c r="P279" s="37"/>
      <c r="Q279" s="37"/>
      <c r="R279" s="37"/>
      <c r="S279" s="37"/>
      <c r="T279" s="37"/>
      <c r="U279" s="37"/>
    </row>
    <row r="280" spans="1:21" s="44" customFormat="1" ht="16.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L280" s="43"/>
      <c r="M280" s="37"/>
      <c r="N280" s="37"/>
      <c r="O280" s="37"/>
      <c r="P280" s="37"/>
      <c r="Q280" s="37"/>
      <c r="R280" s="37"/>
      <c r="S280" s="37"/>
      <c r="T280" s="37"/>
      <c r="U280" s="37"/>
    </row>
    <row r="281" spans="1:21" s="44" customFormat="1" ht="16.5" customHeight="1">
      <c r="A281" s="43"/>
      <c r="B281" s="43" t="s">
        <v>130</v>
      </c>
      <c r="C281" s="43"/>
      <c r="D281" s="43"/>
      <c r="E281" s="43"/>
      <c r="F281" s="43"/>
      <c r="G281" s="43"/>
      <c r="H281" s="43"/>
      <c r="I281" s="43"/>
      <c r="J281" s="43"/>
      <c r="L281" s="43"/>
      <c r="M281" s="37"/>
      <c r="N281" s="37"/>
      <c r="O281" s="37"/>
      <c r="P281" s="37"/>
      <c r="Q281" s="37"/>
      <c r="R281" s="37"/>
      <c r="S281" s="37"/>
      <c r="T281" s="37"/>
      <c r="U281" s="37"/>
    </row>
    <row r="282" spans="1:21" s="44" customFormat="1" ht="16.5" customHeight="1">
      <c r="A282" s="43"/>
      <c r="B282" s="43" t="s">
        <v>112</v>
      </c>
      <c r="C282" s="43"/>
      <c r="D282" s="43"/>
      <c r="E282" s="43"/>
      <c r="F282" s="43"/>
      <c r="G282" s="43"/>
      <c r="H282" s="43"/>
      <c r="I282" s="43"/>
      <c r="J282" s="43"/>
      <c r="L282" s="43">
        <f>SUM(L281:L281)</f>
        <v>0</v>
      </c>
      <c r="M282" s="37"/>
      <c r="N282" s="37"/>
      <c r="O282" s="37"/>
      <c r="P282" s="37"/>
      <c r="Q282" s="37"/>
      <c r="R282" s="37"/>
      <c r="S282" s="37"/>
      <c r="T282" s="37"/>
      <c r="U282" s="37"/>
    </row>
    <row r="283" spans="1:21" s="44" customFormat="1" ht="16.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L283" s="43"/>
      <c r="M283" s="37"/>
      <c r="N283" s="37"/>
      <c r="O283" s="37"/>
      <c r="P283" s="37"/>
      <c r="Q283" s="37"/>
      <c r="R283" s="37"/>
      <c r="S283" s="37"/>
      <c r="T283" s="37"/>
      <c r="U283" s="37"/>
    </row>
    <row r="284" spans="1:21" s="44" customFormat="1" ht="16.5" customHeight="1">
      <c r="A284" s="43"/>
      <c r="B284" s="43" t="s">
        <v>131</v>
      </c>
      <c r="C284" s="43"/>
      <c r="D284" s="43"/>
      <c r="E284" s="43"/>
      <c r="F284" s="43"/>
      <c r="G284" s="43"/>
      <c r="H284" s="43"/>
      <c r="I284" s="43"/>
      <c r="J284" s="43"/>
      <c r="L284" s="43"/>
      <c r="M284" s="37"/>
      <c r="N284" s="37"/>
      <c r="O284" s="37"/>
      <c r="P284" s="37"/>
      <c r="Q284" s="37"/>
      <c r="R284" s="37"/>
      <c r="S284" s="37"/>
      <c r="T284" s="37"/>
      <c r="U284" s="37"/>
    </row>
    <row r="285" spans="1:21" s="44" customFormat="1" ht="16.5" customHeight="1">
      <c r="A285" s="43"/>
      <c r="B285" s="43" t="s">
        <v>112</v>
      </c>
      <c r="C285" s="43"/>
      <c r="D285" s="43"/>
      <c r="E285" s="43"/>
      <c r="F285" s="43"/>
      <c r="G285" s="43"/>
      <c r="H285" s="43"/>
      <c r="I285" s="43"/>
      <c r="J285" s="43"/>
      <c r="L285" s="43">
        <f>SUM(L284:L284)</f>
        <v>0</v>
      </c>
      <c r="M285" s="37"/>
      <c r="N285" s="37"/>
      <c r="O285" s="37"/>
      <c r="P285" s="37"/>
      <c r="Q285" s="37"/>
      <c r="R285" s="37"/>
      <c r="S285" s="37"/>
      <c r="T285" s="37"/>
      <c r="U285" s="37"/>
    </row>
    <row r="286" spans="1:21" s="44" customFormat="1" ht="16.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L286" s="43"/>
      <c r="M286" s="37"/>
      <c r="N286" s="37"/>
      <c r="O286" s="37"/>
      <c r="P286" s="37"/>
      <c r="Q286" s="37"/>
      <c r="R286" s="37"/>
      <c r="S286" s="37"/>
      <c r="T286" s="37"/>
      <c r="U286" s="37"/>
    </row>
    <row r="287" spans="1:21" s="44" customFormat="1" ht="16.5" customHeight="1">
      <c r="A287" s="43"/>
      <c r="B287" s="43" t="s">
        <v>132</v>
      </c>
      <c r="C287" s="43"/>
      <c r="D287" s="43"/>
      <c r="E287" s="43"/>
      <c r="F287" s="43"/>
      <c r="G287" s="43"/>
      <c r="H287" s="43"/>
      <c r="I287" s="43"/>
      <c r="J287" s="43"/>
      <c r="L287" s="43"/>
      <c r="M287" s="37"/>
      <c r="N287" s="37"/>
      <c r="O287" s="37"/>
      <c r="P287" s="37"/>
      <c r="Q287" s="37"/>
      <c r="R287" s="37"/>
      <c r="S287" s="37"/>
      <c r="T287" s="37"/>
      <c r="U287" s="37"/>
    </row>
    <row r="288" spans="1:21" s="44" customFormat="1" ht="16.5" customHeight="1">
      <c r="A288" s="43"/>
      <c r="B288" s="43" t="s">
        <v>112</v>
      </c>
      <c r="C288" s="43"/>
      <c r="D288" s="43"/>
      <c r="E288" s="43"/>
      <c r="F288" s="43"/>
      <c r="G288" s="43"/>
      <c r="H288" s="43"/>
      <c r="I288" s="43"/>
      <c r="J288" s="43"/>
      <c r="L288" s="43">
        <f>SUM(L287:L287)</f>
        <v>0</v>
      </c>
      <c r="M288" s="37"/>
      <c r="N288" s="37"/>
      <c r="O288" s="37"/>
      <c r="P288" s="37"/>
      <c r="Q288" s="37"/>
      <c r="R288" s="37"/>
      <c r="S288" s="37"/>
      <c r="T288" s="37"/>
      <c r="U288" s="37"/>
    </row>
    <row r="289" spans="1:21" s="44" customFormat="1" ht="16.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L289" s="43"/>
      <c r="M289" s="37"/>
      <c r="N289" s="37"/>
      <c r="O289" s="37"/>
      <c r="P289" s="37"/>
      <c r="Q289" s="37"/>
      <c r="R289" s="37"/>
      <c r="S289" s="37"/>
      <c r="T289" s="37"/>
      <c r="U289" s="37"/>
    </row>
    <row r="290" spans="1:21" s="44" customFormat="1" ht="16.5" customHeight="1">
      <c r="A290" s="43"/>
      <c r="B290" s="43" t="s">
        <v>133</v>
      </c>
      <c r="C290" s="43"/>
      <c r="D290" s="43"/>
      <c r="E290" s="43"/>
      <c r="F290" s="43"/>
      <c r="G290" s="43"/>
      <c r="H290" s="43"/>
      <c r="I290" s="43"/>
      <c r="J290" s="43"/>
      <c r="L290" s="43"/>
      <c r="M290" s="37"/>
      <c r="N290" s="37"/>
      <c r="O290" s="37"/>
      <c r="P290" s="37"/>
      <c r="Q290" s="37"/>
      <c r="R290" s="37"/>
      <c r="S290" s="37"/>
      <c r="T290" s="37"/>
      <c r="U290" s="37"/>
    </row>
    <row r="291" spans="1:21" s="44" customFormat="1" ht="16.5" customHeight="1">
      <c r="A291" s="43"/>
      <c r="B291" s="43" t="s">
        <v>113</v>
      </c>
      <c r="C291" s="43"/>
      <c r="D291" s="43"/>
      <c r="E291" s="43"/>
      <c r="F291" s="43"/>
      <c r="G291" s="43"/>
      <c r="H291" s="43"/>
      <c r="I291" s="43"/>
      <c r="J291" s="43"/>
      <c r="L291" s="43">
        <f>SUM(L290:L290)</f>
        <v>0</v>
      </c>
      <c r="M291" s="37"/>
      <c r="N291" s="37"/>
      <c r="O291" s="37"/>
      <c r="P291" s="37"/>
      <c r="Q291" s="37"/>
      <c r="R291" s="37"/>
      <c r="S291" s="37"/>
      <c r="T291" s="37"/>
      <c r="U291" s="37"/>
    </row>
    <row r="292" spans="1:21" s="44" customFormat="1" ht="16.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L292" s="43"/>
      <c r="M292" s="37"/>
      <c r="N292" s="37"/>
      <c r="O292" s="37"/>
      <c r="P292" s="37"/>
      <c r="Q292" s="37"/>
      <c r="R292" s="37"/>
      <c r="S292" s="37"/>
      <c r="T292" s="37"/>
      <c r="U292" s="37"/>
    </row>
    <row r="293" spans="1:21" s="44" customFormat="1">
      <c r="A293" s="43"/>
      <c r="B293" s="43" t="s">
        <v>134</v>
      </c>
      <c r="C293" s="43"/>
      <c r="D293" s="43"/>
      <c r="E293" s="43"/>
      <c r="F293" s="43"/>
      <c r="G293" s="43"/>
      <c r="H293" s="43"/>
      <c r="I293" s="43"/>
      <c r="J293" s="43"/>
      <c r="L293" s="43"/>
      <c r="M293" s="37"/>
      <c r="N293" s="37"/>
      <c r="O293" s="37"/>
      <c r="P293" s="37"/>
      <c r="Q293" s="37"/>
      <c r="R293" s="37"/>
      <c r="S293" s="37"/>
      <c r="T293" s="37"/>
      <c r="U293" s="37"/>
    </row>
    <row r="294" spans="1:21" s="44" customFormat="1">
      <c r="A294" s="43"/>
      <c r="B294" s="43" t="s">
        <v>112</v>
      </c>
      <c r="C294" s="43"/>
      <c r="D294" s="43"/>
      <c r="E294" s="43"/>
      <c r="F294" s="43"/>
      <c r="G294" s="43"/>
      <c r="H294" s="43"/>
      <c r="I294" s="43"/>
      <c r="J294" s="43"/>
      <c r="L294" s="43">
        <f>SUM(L293:L293)</f>
        <v>0</v>
      </c>
      <c r="M294" s="37"/>
      <c r="N294" s="37"/>
      <c r="O294" s="37"/>
      <c r="P294" s="37"/>
      <c r="Q294" s="37"/>
      <c r="R294" s="37"/>
      <c r="S294" s="37"/>
      <c r="T294" s="37"/>
      <c r="U294" s="37"/>
    </row>
    <row r="295" spans="1:21" s="44" customFormat="1">
      <c r="A295" s="43"/>
      <c r="M295" s="37"/>
      <c r="N295" s="37"/>
      <c r="O295" s="37"/>
      <c r="P295" s="37"/>
      <c r="Q295" s="37"/>
      <c r="R295" s="37"/>
      <c r="S295" s="37"/>
      <c r="T295" s="37"/>
      <c r="U295" s="37"/>
    </row>
    <row r="296" spans="1:21" s="44" customFormat="1">
      <c r="A296" s="43"/>
      <c r="B296" s="45" t="s">
        <v>135</v>
      </c>
      <c r="M296" s="37"/>
      <c r="N296" s="37"/>
      <c r="O296" s="37"/>
      <c r="P296" s="37"/>
      <c r="Q296" s="37"/>
      <c r="R296" s="37"/>
      <c r="S296" s="37"/>
      <c r="T296" s="37"/>
      <c r="U296" s="37"/>
    </row>
    <row r="297" spans="1:21" s="44" customFormat="1">
      <c r="A297" s="43"/>
      <c r="B297" s="45" t="s">
        <v>112</v>
      </c>
      <c r="L297" s="44">
        <f>SUM(L296:L296)</f>
        <v>0</v>
      </c>
      <c r="M297" s="37"/>
      <c r="N297" s="37"/>
      <c r="O297" s="37"/>
      <c r="P297" s="37"/>
      <c r="Q297" s="37"/>
      <c r="R297" s="37"/>
      <c r="S297" s="37"/>
      <c r="T297" s="37"/>
      <c r="U297" s="37"/>
    </row>
    <row r="298" spans="1:21" s="44" customFormat="1">
      <c r="A298" s="43"/>
      <c r="B298" s="45"/>
      <c r="M298" s="37"/>
      <c r="N298" s="37"/>
      <c r="O298" s="37"/>
      <c r="P298" s="37"/>
      <c r="Q298" s="37"/>
      <c r="R298" s="37"/>
      <c r="S298" s="37"/>
      <c r="T298" s="37"/>
      <c r="U298" s="37"/>
    </row>
    <row r="299" spans="1:21" s="44" customFormat="1">
      <c r="A299" s="43"/>
      <c r="B299" s="45" t="s">
        <v>136</v>
      </c>
      <c r="M299" s="37"/>
      <c r="N299" s="37"/>
      <c r="O299" s="37"/>
      <c r="P299" s="37"/>
      <c r="Q299" s="37"/>
      <c r="R299" s="37"/>
      <c r="S299" s="37"/>
      <c r="T299" s="37"/>
      <c r="U299" s="37"/>
    </row>
    <row r="300" spans="1:21" s="44" customFormat="1">
      <c r="A300" s="43"/>
      <c r="B300" s="45" t="s">
        <v>112</v>
      </c>
      <c r="L300" s="44">
        <f>SUM(L299:L299)</f>
        <v>0</v>
      </c>
      <c r="M300" s="37"/>
      <c r="N300" s="37"/>
      <c r="O300" s="37"/>
      <c r="P300" s="37"/>
      <c r="Q300" s="37"/>
      <c r="R300" s="37"/>
      <c r="S300" s="37"/>
      <c r="T300" s="37"/>
      <c r="U300" s="37"/>
    </row>
    <row r="301" spans="1:21">
      <c r="A301" s="43"/>
      <c r="B301" s="44"/>
      <c r="C301" s="44"/>
      <c r="D301" s="44"/>
      <c r="E301" s="44"/>
      <c r="F301" s="44"/>
      <c r="G301" s="44"/>
      <c r="H301" s="44"/>
      <c r="I301" s="44"/>
      <c r="J301" s="44"/>
      <c r="L301" s="44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16.5" customHeight="1">
      <c r="A302" s="43"/>
      <c r="B302" s="45" t="s">
        <v>137</v>
      </c>
      <c r="C302" s="44"/>
      <c r="D302" s="44"/>
      <c r="E302" s="44"/>
      <c r="F302" s="44"/>
      <c r="G302" s="44"/>
      <c r="H302" s="44"/>
      <c r="I302" s="44"/>
      <c r="J302" s="44"/>
      <c r="L302" s="45">
        <f>SUM(L279+L282+L285+L288+L291+L294+L297+L300)</f>
        <v>15000</v>
      </c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15.75" thickBot="1">
      <c r="A303" s="6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15.75" thickBot="1">
      <c r="A304" s="56" t="s">
        <v>111</v>
      </c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8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>
      <c r="A305" s="6"/>
      <c r="B305" s="31" t="s">
        <v>138</v>
      </c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>
      <c r="A306" s="6"/>
      <c r="B306" s="2" t="s">
        <v>139</v>
      </c>
      <c r="L306" s="2">
        <v>2000</v>
      </c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>
      <c r="A307" s="6"/>
      <c r="B307" s="31" t="s">
        <v>112</v>
      </c>
      <c r="L307" s="31">
        <f>SUM(L306)</f>
        <v>2000</v>
      </c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>
      <c r="A308" s="6"/>
      <c r="B308" s="31"/>
      <c r="L308" s="31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>
      <c r="A309" s="6"/>
      <c r="B309" s="31" t="s">
        <v>140</v>
      </c>
      <c r="L309" s="31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>
      <c r="A310" s="6"/>
      <c r="B310" s="31" t="s">
        <v>112</v>
      </c>
      <c r="L310" s="31">
        <f>L309</f>
        <v>0</v>
      </c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>
      <c r="A311" s="6"/>
      <c r="B311" s="31"/>
      <c r="L311" s="31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>
      <c r="A312" s="6"/>
      <c r="B312" s="31" t="s">
        <v>141</v>
      </c>
      <c r="L312" s="31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>
      <c r="A313" s="6"/>
      <c r="B313" s="31" t="s">
        <v>112</v>
      </c>
      <c r="L313" s="31">
        <f>L312</f>
        <v>0</v>
      </c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>
      <c r="A314" s="6"/>
      <c r="B314" s="31"/>
      <c r="L314" s="31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>
      <c r="A315" s="6"/>
      <c r="B315" s="31" t="s">
        <v>142</v>
      </c>
      <c r="L315" s="31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>
      <c r="A316" s="46"/>
      <c r="B316" s="2" t="s">
        <v>143</v>
      </c>
      <c r="L316" s="2">
        <v>800</v>
      </c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>
      <c r="A317" s="6"/>
      <c r="B317" s="31" t="s">
        <v>112</v>
      </c>
      <c r="L317" s="31">
        <f>SUM(L316)</f>
        <v>800</v>
      </c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>
      <c r="A318" s="6"/>
      <c r="B318" s="31"/>
      <c r="L318" s="31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>
      <c r="A319" s="6"/>
      <c r="B319" s="31" t="s">
        <v>144</v>
      </c>
      <c r="L319" s="31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>
      <c r="A320" s="6"/>
      <c r="B320" s="31" t="s">
        <v>145</v>
      </c>
      <c r="L320" s="31">
        <f>L319</f>
        <v>0</v>
      </c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>
      <c r="A321" s="6"/>
      <c r="B321" s="31"/>
      <c r="L321" s="31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16.5" customHeight="1">
      <c r="A322" s="6"/>
      <c r="B322" s="31" t="s">
        <v>146</v>
      </c>
      <c r="L322" s="31">
        <f>SUM(L307+L310+L313+L317+L320)</f>
        <v>2800</v>
      </c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s="42" customFormat="1" ht="16.5" customHeight="1" thickBot="1">
      <c r="A323" s="6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35"/>
      <c r="N323" s="35"/>
      <c r="O323" s="35"/>
      <c r="P323" s="35"/>
      <c r="Q323" s="35"/>
      <c r="R323" s="35"/>
      <c r="S323" s="35"/>
      <c r="T323" s="35"/>
      <c r="U323" s="35"/>
    </row>
    <row r="324" spans="1:21" s="42" customFormat="1" ht="16.5" customHeight="1" thickBot="1">
      <c r="A324" s="56" t="s">
        <v>110</v>
      </c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8"/>
      <c r="M324" s="35"/>
      <c r="N324" s="35"/>
      <c r="O324" s="35"/>
      <c r="P324" s="35"/>
      <c r="Q324" s="35"/>
      <c r="R324" s="35"/>
      <c r="S324" s="35"/>
      <c r="T324" s="35"/>
      <c r="U324" s="35"/>
    </row>
    <row r="325" spans="1:21" s="42" customFormat="1" ht="16.5" customHeight="1">
      <c r="A325" s="3"/>
      <c r="B325" s="3" t="s">
        <v>147</v>
      </c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5"/>
      <c r="N325" s="35"/>
      <c r="O325" s="35"/>
      <c r="P325" s="35"/>
      <c r="Q325" s="35"/>
      <c r="R325" s="35"/>
      <c r="S325" s="35"/>
      <c r="T325" s="35"/>
      <c r="U325" s="35"/>
    </row>
    <row r="326" spans="1:21" s="42" customFormat="1" ht="16.5" customHeight="1">
      <c r="A326" s="3"/>
      <c r="B326" s="3" t="s">
        <v>112</v>
      </c>
      <c r="C326" s="3"/>
      <c r="D326" s="3"/>
      <c r="E326" s="3"/>
      <c r="F326" s="3"/>
      <c r="G326" s="3"/>
      <c r="H326" s="3"/>
      <c r="I326" s="3"/>
      <c r="J326" s="3"/>
      <c r="L326" s="3">
        <f>K325</f>
        <v>0</v>
      </c>
      <c r="M326" s="35"/>
      <c r="N326" s="35"/>
      <c r="O326" s="35"/>
      <c r="P326" s="35"/>
      <c r="Q326" s="35"/>
      <c r="R326" s="35"/>
      <c r="S326" s="35"/>
      <c r="T326" s="35"/>
      <c r="U326" s="35"/>
    </row>
    <row r="327" spans="1:21" s="42" customFormat="1" ht="16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L327" s="3"/>
      <c r="M327" s="35"/>
      <c r="N327" s="35"/>
      <c r="O327" s="35"/>
      <c r="P327" s="35"/>
      <c r="Q327" s="35"/>
      <c r="R327" s="35"/>
      <c r="S327" s="35"/>
      <c r="T327" s="35"/>
      <c r="U327" s="35"/>
    </row>
    <row r="328" spans="1:21" s="42" customFormat="1" ht="16.5" customHeight="1">
      <c r="A328" s="3"/>
      <c r="B328" s="3" t="s">
        <v>63</v>
      </c>
      <c r="C328" s="3"/>
      <c r="D328" s="3"/>
      <c r="E328" s="3"/>
      <c r="F328" s="3"/>
      <c r="G328" s="3"/>
      <c r="H328" s="3"/>
      <c r="I328" s="3"/>
      <c r="J328" s="3"/>
      <c r="L328" s="3"/>
      <c r="M328" s="35"/>
      <c r="N328" s="35"/>
      <c r="O328" s="35"/>
      <c r="P328" s="35"/>
      <c r="Q328" s="35"/>
      <c r="R328" s="35"/>
      <c r="S328" s="35"/>
      <c r="T328" s="35"/>
      <c r="U328" s="35"/>
    </row>
    <row r="329" spans="1:21" s="42" customFormat="1" ht="16.5" customHeight="1">
      <c r="A329" s="3"/>
      <c r="B329" s="3" t="s">
        <v>112</v>
      </c>
      <c r="C329" s="3"/>
      <c r="D329" s="3"/>
      <c r="E329" s="3"/>
      <c r="F329" s="3"/>
      <c r="G329" s="3"/>
      <c r="H329" s="3"/>
      <c r="I329" s="3"/>
      <c r="J329" s="3"/>
      <c r="L329" s="3">
        <f>L328</f>
        <v>0</v>
      </c>
      <c r="M329" s="35"/>
      <c r="N329" s="35"/>
      <c r="O329" s="35"/>
      <c r="P329" s="35"/>
      <c r="Q329" s="35"/>
      <c r="R329" s="35"/>
      <c r="S329" s="35"/>
      <c r="T329" s="35"/>
      <c r="U329" s="35"/>
    </row>
    <row r="330" spans="1:21" s="42" customFormat="1" ht="16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L330" s="3"/>
      <c r="M330" s="35"/>
      <c r="N330" s="35"/>
      <c r="O330" s="35"/>
      <c r="P330" s="35"/>
      <c r="Q330" s="35"/>
      <c r="R330" s="35"/>
      <c r="S330" s="35"/>
      <c r="T330" s="35"/>
      <c r="U330" s="35"/>
    </row>
    <row r="331" spans="1:21" s="42" customFormat="1" ht="16.5" customHeight="1">
      <c r="A331" s="3"/>
      <c r="B331" s="3" t="s">
        <v>148</v>
      </c>
      <c r="C331" s="3"/>
      <c r="D331" s="3"/>
      <c r="E331" s="3"/>
      <c r="F331" s="3"/>
      <c r="G331" s="3"/>
      <c r="H331" s="3"/>
      <c r="I331" s="3"/>
      <c r="J331" s="3"/>
      <c r="L331" s="3"/>
      <c r="M331" s="35"/>
      <c r="N331" s="35"/>
      <c r="O331" s="35"/>
      <c r="P331" s="35"/>
      <c r="Q331" s="35"/>
      <c r="R331" s="35"/>
      <c r="S331" s="35"/>
      <c r="T331" s="35"/>
      <c r="U331" s="35"/>
    </row>
    <row r="332" spans="1:21" s="42" customFormat="1" ht="16.5" customHeight="1">
      <c r="A332" s="3"/>
      <c r="B332" s="3" t="s">
        <v>113</v>
      </c>
      <c r="C332" s="3"/>
      <c r="D332" s="3"/>
      <c r="E332" s="3"/>
      <c r="F332" s="3"/>
      <c r="G332" s="3"/>
      <c r="H332" s="3"/>
      <c r="I332" s="3"/>
      <c r="J332" s="3"/>
      <c r="L332" s="3">
        <f>L331</f>
        <v>0</v>
      </c>
      <c r="M332" s="35"/>
      <c r="N332" s="35"/>
      <c r="O332" s="35"/>
      <c r="P332" s="35"/>
      <c r="Q332" s="35"/>
      <c r="R332" s="35"/>
      <c r="S332" s="35"/>
      <c r="T332" s="35"/>
      <c r="U332" s="35"/>
    </row>
    <row r="333" spans="1:21" s="42" customFormat="1" ht="16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L333" s="3"/>
      <c r="M333" s="35"/>
      <c r="N333" s="35"/>
      <c r="O333" s="35"/>
      <c r="P333" s="35"/>
      <c r="Q333" s="35"/>
      <c r="R333" s="35"/>
      <c r="S333" s="35"/>
      <c r="T333" s="35"/>
      <c r="U333" s="35"/>
    </row>
    <row r="334" spans="1:21" s="42" customFormat="1" ht="16.5" customHeight="1">
      <c r="A334" s="3"/>
      <c r="B334" s="3" t="s">
        <v>149</v>
      </c>
      <c r="C334" s="3"/>
      <c r="D334" s="3"/>
      <c r="E334" s="3"/>
      <c r="F334" s="3"/>
      <c r="G334" s="3"/>
      <c r="H334" s="3"/>
      <c r="I334" s="3"/>
      <c r="J334" s="3"/>
      <c r="L334" s="3"/>
      <c r="M334" s="35"/>
      <c r="N334" s="35"/>
      <c r="O334" s="35"/>
      <c r="P334" s="35"/>
      <c r="Q334" s="35"/>
      <c r="R334" s="35"/>
      <c r="S334" s="35"/>
      <c r="T334" s="35"/>
      <c r="U334" s="35"/>
    </row>
    <row r="335" spans="1:21" s="42" customFormat="1" ht="16.5" customHeight="1">
      <c r="A335" s="3"/>
      <c r="B335" s="3" t="s">
        <v>112</v>
      </c>
      <c r="C335" s="3"/>
      <c r="D335" s="3"/>
      <c r="E335" s="3"/>
      <c r="F335" s="3"/>
      <c r="G335" s="3"/>
      <c r="H335" s="3"/>
      <c r="I335" s="3"/>
      <c r="J335" s="3"/>
      <c r="L335" s="3">
        <f>L334</f>
        <v>0</v>
      </c>
      <c r="M335" s="35"/>
      <c r="N335" s="35"/>
      <c r="O335" s="35"/>
      <c r="P335" s="35"/>
      <c r="Q335" s="35"/>
      <c r="R335" s="35"/>
      <c r="S335" s="35"/>
      <c r="T335" s="35"/>
      <c r="U335" s="35"/>
    </row>
    <row r="336" spans="1:21" s="42" customFormat="1" ht="16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L336" s="3"/>
      <c r="M336" s="35"/>
      <c r="N336" s="35"/>
      <c r="O336" s="35"/>
      <c r="P336" s="35"/>
      <c r="Q336" s="35"/>
      <c r="R336" s="35"/>
      <c r="S336" s="35"/>
      <c r="T336" s="35"/>
      <c r="U336" s="35"/>
    </row>
    <row r="337" spans="1:21" s="42" customFormat="1" ht="16.5" customHeight="1">
      <c r="A337" s="3"/>
      <c r="B337" s="3" t="s">
        <v>150</v>
      </c>
      <c r="C337" s="3"/>
      <c r="D337" s="3"/>
      <c r="E337" s="3"/>
      <c r="F337" s="3"/>
      <c r="G337" s="3"/>
      <c r="H337" s="3"/>
      <c r="I337" s="3"/>
      <c r="J337" s="3"/>
      <c r="L337" s="3"/>
      <c r="M337" s="35"/>
      <c r="N337" s="35"/>
      <c r="O337" s="35"/>
      <c r="P337" s="35"/>
      <c r="Q337" s="35"/>
      <c r="R337" s="35"/>
      <c r="S337" s="35"/>
      <c r="T337" s="35"/>
      <c r="U337" s="35"/>
    </row>
    <row r="338" spans="1:21" s="42" customFormat="1" ht="16.5" customHeight="1">
      <c r="A338" s="3"/>
      <c r="B338" s="3" t="s">
        <v>112</v>
      </c>
      <c r="C338" s="3"/>
      <c r="D338" s="3"/>
      <c r="E338" s="3"/>
      <c r="F338" s="3"/>
      <c r="G338" s="3"/>
      <c r="H338" s="3"/>
      <c r="I338" s="3"/>
      <c r="J338" s="3"/>
      <c r="L338" s="3">
        <f>L337</f>
        <v>0</v>
      </c>
      <c r="M338" s="35"/>
      <c r="N338" s="35"/>
      <c r="O338" s="35"/>
      <c r="P338" s="35"/>
      <c r="Q338" s="35"/>
      <c r="R338" s="35"/>
      <c r="S338" s="35"/>
      <c r="T338" s="35"/>
      <c r="U338" s="35"/>
    </row>
    <row r="339" spans="1:21" s="42" customFormat="1" ht="16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L339" s="3"/>
      <c r="M339" s="35"/>
      <c r="N339" s="35"/>
      <c r="O339" s="35"/>
      <c r="P339" s="35"/>
      <c r="Q339" s="35"/>
      <c r="R339" s="35"/>
      <c r="S339" s="35"/>
      <c r="T339" s="35"/>
      <c r="U339" s="35"/>
    </row>
    <row r="340" spans="1:21" s="42" customFormat="1">
      <c r="A340" s="3"/>
      <c r="B340" s="3" t="s">
        <v>151</v>
      </c>
      <c r="C340" s="3"/>
      <c r="D340" s="3"/>
      <c r="E340" s="3"/>
      <c r="F340" s="3"/>
      <c r="G340" s="3"/>
      <c r="H340" s="3"/>
      <c r="I340" s="3"/>
      <c r="J340" s="3"/>
      <c r="L340" s="3">
        <f>SUM(L326+L329+L332+L335+L338)</f>
        <v>0</v>
      </c>
      <c r="M340" s="35"/>
      <c r="N340" s="35"/>
      <c r="O340" s="35"/>
      <c r="P340" s="35"/>
      <c r="Q340" s="35"/>
      <c r="R340" s="35"/>
      <c r="S340" s="35"/>
      <c r="T340" s="35"/>
      <c r="U340" s="35"/>
    </row>
    <row r="341" spans="1:2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s="42" customFormat="1" ht="15.75" thickBot="1">
      <c r="A342" s="3"/>
      <c r="M342" s="35"/>
      <c r="N342" s="35"/>
      <c r="O342" s="35"/>
      <c r="P342" s="35"/>
      <c r="Q342" s="35"/>
      <c r="R342" s="35"/>
      <c r="S342" s="35"/>
      <c r="T342" s="35"/>
      <c r="U342" s="35"/>
    </row>
    <row r="343" spans="1:21" s="42" customFormat="1" ht="15.75" thickBot="1">
      <c r="A343" s="56" t="s">
        <v>109</v>
      </c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8"/>
      <c r="M343" s="35"/>
      <c r="N343" s="35"/>
      <c r="O343" s="35"/>
      <c r="P343" s="35"/>
      <c r="Q343" s="35"/>
      <c r="R343" s="35"/>
      <c r="S343" s="35"/>
      <c r="T343" s="35"/>
      <c r="U343" s="35"/>
    </row>
    <row r="344" spans="1:21" s="42" customFormat="1">
      <c r="A344" s="3"/>
      <c r="B344" s="3" t="s">
        <v>152</v>
      </c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5"/>
      <c r="N344" s="35"/>
      <c r="O344" s="35"/>
      <c r="P344" s="35"/>
      <c r="Q344" s="35"/>
      <c r="R344" s="35"/>
      <c r="S344" s="35"/>
      <c r="T344" s="35"/>
      <c r="U344" s="35"/>
    </row>
    <row r="345" spans="1:21" s="42" customFormat="1">
      <c r="A345" s="3"/>
      <c r="B345" s="3" t="s">
        <v>112</v>
      </c>
      <c r="C345" s="3"/>
      <c r="D345" s="3"/>
      <c r="E345" s="3"/>
      <c r="F345" s="3"/>
      <c r="G345" s="3"/>
      <c r="H345" s="3"/>
      <c r="I345" s="3"/>
      <c r="J345" s="3"/>
      <c r="L345" s="3">
        <f>K344</f>
        <v>0</v>
      </c>
      <c r="M345" s="35"/>
      <c r="N345" s="35"/>
      <c r="O345" s="35"/>
      <c r="P345" s="35"/>
      <c r="Q345" s="35"/>
      <c r="R345" s="35"/>
      <c r="S345" s="35"/>
      <c r="T345" s="35"/>
      <c r="U345" s="35"/>
    </row>
    <row r="346" spans="1:21" s="42" customFormat="1">
      <c r="A346" s="3"/>
      <c r="B346" s="3"/>
      <c r="C346" s="3"/>
      <c r="D346" s="3"/>
      <c r="E346" s="3"/>
      <c r="F346" s="3"/>
      <c r="G346" s="3"/>
      <c r="H346" s="3"/>
      <c r="I346" s="3"/>
      <c r="J346" s="3"/>
      <c r="L346" s="3"/>
      <c r="M346" s="35"/>
      <c r="N346" s="35"/>
      <c r="O346" s="35"/>
      <c r="P346" s="35"/>
      <c r="Q346" s="35"/>
      <c r="R346" s="35"/>
      <c r="S346" s="35"/>
      <c r="T346" s="35"/>
      <c r="U346" s="35"/>
    </row>
    <row r="347" spans="1:21" s="42" customFormat="1">
      <c r="A347" s="3"/>
      <c r="B347" s="3" t="s">
        <v>153</v>
      </c>
      <c r="C347" s="3"/>
      <c r="D347" s="3"/>
      <c r="E347" s="3"/>
      <c r="F347" s="3"/>
      <c r="G347" s="3"/>
      <c r="H347" s="3"/>
      <c r="I347" s="3"/>
      <c r="J347" s="3"/>
      <c r="L347" s="3"/>
      <c r="M347" s="35"/>
      <c r="N347" s="35"/>
      <c r="O347" s="35"/>
      <c r="P347" s="35"/>
      <c r="Q347" s="35"/>
      <c r="R347" s="35"/>
      <c r="S347" s="35"/>
      <c r="T347" s="35"/>
      <c r="U347" s="35"/>
    </row>
    <row r="348" spans="1:21" s="42" customFormat="1">
      <c r="A348" s="3"/>
      <c r="B348" s="3" t="s">
        <v>112</v>
      </c>
      <c r="C348" s="3"/>
      <c r="D348" s="3"/>
      <c r="E348" s="3"/>
      <c r="F348" s="3"/>
      <c r="G348" s="3"/>
      <c r="H348" s="3"/>
      <c r="I348" s="3"/>
      <c r="J348" s="3"/>
      <c r="L348" s="3">
        <f>L347</f>
        <v>0</v>
      </c>
      <c r="M348" s="35"/>
      <c r="N348" s="35"/>
      <c r="O348" s="35"/>
      <c r="P348" s="35"/>
      <c r="Q348" s="35"/>
      <c r="R348" s="35"/>
      <c r="S348" s="35"/>
      <c r="T348" s="35"/>
      <c r="U348" s="35"/>
    </row>
    <row r="349" spans="1:21" s="42" customFormat="1">
      <c r="A349" s="3"/>
      <c r="B349" s="3"/>
      <c r="C349" s="3"/>
      <c r="D349" s="3"/>
      <c r="E349" s="3"/>
      <c r="F349" s="3"/>
      <c r="G349" s="3"/>
      <c r="H349" s="3"/>
      <c r="I349" s="3"/>
      <c r="J349" s="3"/>
      <c r="L349" s="3"/>
      <c r="M349" s="35"/>
      <c r="N349" s="35"/>
      <c r="O349" s="35"/>
      <c r="P349" s="35"/>
      <c r="Q349" s="35"/>
      <c r="R349" s="35"/>
      <c r="S349" s="35"/>
      <c r="T349" s="35"/>
      <c r="U349" s="35"/>
    </row>
    <row r="350" spans="1:21" s="42" customFormat="1">
      <c r="A350" s="3"/>
      <c r="B350" s="3" t="s">
        <v>154</v>
      </c>
      <c r="C350" s="3"/>
      <c r="D350" s="3"/>
      <c r="E350" s="3"/>
      <c r="F350" s="3"/>
      <c r="G350" s="3"/>
      <c r="H350" s="3"/>
      <c r="I350" s="3"/>
      <c r="J350" s="3"/>
      <c r="L350" s="3"/>
      <c r="M350" s="35"/>
      <c r="N350" s="35"/>
      <c r="O350" s="35"/>
      <c r="P350" s="35"/>
      <c r="Q350" s="35"/>
      <c r="R350" s="35"/>
      <c r="S350" s="35"/>
      <c r="T350" s="35"/>
      <c r="U350" s="35"/>
    </row>
    <row r="351" spans="1:21" s="42" customFormat="1">
      <c r="A351" s="3"/>
      <c r="B351" s="3" t="s">
        <v>112</v>
      </c>
      <c r="C351" s="3"/>
      <c r="D351" s="3"/>
      <c r="E351" s="3"/>
      <c r="F351" s="3"/>
      <c r="G351" s="3"/>
      <c r="H351" s="3"/>
      <c r="I351" s="3"/>
      <c r="J351" s="3"/>
      <c r="L351" s="3">
        <f>L350</f>
        <v>0</v>
      </c>
      <c r="M351" s="35"/>
      <c r="N351" s="35"/>
      <c r="O351" s="35"/>
      <c r="P351" s="35"/>
      <c r="Q351" s="35"/>
      <c r="R351" s="35"/>
      <c r="S351" s="35"/>
      <c r="T351" s="35"/>
      <c r="U351" s="35"/>
    </row>
    <row r="352" spans="1:21" s="42" customFormat="1">
      <c r="A352" s="3"/>
      <c r="B352" s="3"/>
      <c r="C352" s="3"/>
      <c r="D352" s="3"/>
      <c r="E352" s="3"/>
      <c r="F352" s="3"/>
      <c r="G352" s="3"/>
      <c r="H352" s="3"/>
      <c r="I352" s="3"/>
      <c r="J352" s="3"/>
      <c r="L352" s="3"/>
      <c r="M352" s="35"/>
      <c r="N352" s="35"/>
      <c r="O352" s="35"/>
      <c r="P352" s="35"/>
      <c r="Q352" s="35"/>
      <c r="R352" s="35"/>
      <c r="S352" s="35"/>
      <c r="T352" s="35"/>
      <c r="U352" s="35"/>
    </row>
    <row r="353" spans="1:21" s="42" customFormat="1">
      <c r="A353" s="3"/>
      <c r="B353" s="47" t="s">
        <v>155</v>
      </c>
      <c r="M353" s="35"/>
      <c r="N353" s="35"/>
      <c r="O353" s="35"/>
      <c r="P353" s="35"/>
      <c r="Q353" s="35"/>
      <c r="R353" s="35"/>
      <c r="S353" s="35"/>
      <c r="T353" s="35"/>
      <c r="U353" s="35"/>
    </row>
    <row r="354" spans="1:21" s="42" customFormat="1">
      <c r="A354" s="3"/>
      <c r="B354" s="47" t="s">
        <v>112</v>
      </c>
      <c r="L354" s="42">
        <f>L353</f>
        <v>0</v>
      </c>
      <c r="M354" s="35"/>
      <c r="N354" s="35"/>
      <c r="O354" s="35"/>
      <c r="P354" s="35"/>
      <c r="Q354" s="35"/>
      <c r="R354" s="35"/>
      <c r="S354" s="35"/>
      <c r="T354" s="35"/>
      <c r="U354" s="35"/>
    </row>
    <row r="355" spans="1:21" s="42" customFormat="1">
      <c r="A355" s="3"/>
      <c r="B355" s="47"/>
      <c r="M355" s="35"/>
      <c r="N355" s="35"/>
      <c r="O355" s="35"/>
      <c r="P355" s="35"/>
      <c r="Q355" s="35"/>
      <c r="R355" s="35"/>
      <c r="S355" s="35"/>
      <c r="T355" s="35"/>
      <c r="U355" s="35"/>
    </row>
    <row r="356" spans="1:21" s="42" customFormat="1">
      <c r="A356" s="3"/>
      <c r="B356" s="47" t="s">
        <v>156</v>
      </c>
      <c r="M356" s="35"/>
      <c r="N356" s="35"/>
      <c r="O356" s="35"/>
      <c r="P356" s="35"/>
      <c r="Q356" s="35"/>
      <c r="R356" s="35"/>
      <c r="S356" s="35"/>
      <c r="T356" s="35"/>
      <c r="U356" s="35"/>
    </row>
    <row r="357" spans="1:21" s="42" customFormat="1">
      <c r="A357" s="3"/>
      <c r="B357" s="47" t="s">
        <v>112</v>
      </c>
      <c r="L357" s="42">
        <f>L356</f>
        <v>0</v>
      </c>
      <c r="M357" s="35"/>
      <c r="N357" s="35"/>
      <c r="O357" s="35"/>
      <c r="P357" s="35"/>
      <c r="Q357" s="35"/>
      <c r="R357" s="35"/>
      <c r="S357" s="35"/>
      <c r="T357" s="35"/>
      <c r="U357" s="35"/>
    </row>
    <row r="358" spans="1:21" s="42" customFormat="1">
      <c r="A358" s="3"/>
      <c r="B358" s="47"/>
      <c r="M358" s="35"/>
      <c r="N358" s="35"/>
      <c r="O358" s="35"/>
      <c r="P358" s="35"/>
      <c r="Q358" s="35"/>
      <c r="R358" s="35"/>
      <c r="S358" s="35"/>
      <c r="T358" s="35"/>
      <c r="U358" s="35"/>
    </row>
    <row r="359" spans="1:21" ht="16.5" customHeight="1">
      <c r="A359" s="3"/>
      <c r="B359" s="47" t="s">
        <v>157</v>
      </c>
      <c r="C359" s="42"/>
      <c r="D359" s="42"/>
      <c r="E359" s="42"/>
      <c r="F359" s="42"/>
      <c r="G359" s="42"/>
      <c r="H359" s="42"/>
      <c r="I359" s="42"/>
      <c r="J359" s="42"/>
      <c r="L359" s="42">
        <f>SUM(L345+L348+L351+L354+L357)</f>
        <v>0</v>
      </c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6.5" customHeight="1" thickBot="1">
      <c r="A360" s="3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16.5" customHeight="1" thickBot="1">
      <c r="A361" s="56" t="s">
        <v>108</v>
      </c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8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16.5" customHeight="1">
      <c r="A362" s="32"/>
      <c r="B362" s="3" t="s">
        <v>158</v>
      </c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16.5" customHeight="1">
      <c r="A363" s="32"/>
      <c r="B363" s="3" t="s">
        <v>145</v>
      </c>
      <c r="C363" s="32"/>
      <c r="D363" s="32"/>
      <c r="E363" s="32"/>
      <c r="F363" s="32"/>
      <c r="G363" s="32"/>
      <c r="H363" s="32"/>
      <c r="I363" s="32"/>
      <c r="J363" s="32"/>
      <c r="L363" s="39">
        <f>K362</f>
        <v>0</v>
      </c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16.5" customHeight="1">
      <c r="A364" s="32"/>
      <c r="B364" s="3"/>
      <c r="C364" s="32"/>
      <c r="D364" s="32"/>
      <c r="E364" s="32"/>
      <c r="F364" s="32"/>
      <c r="G364" s="32"/>
      <c r="H364" s="32"/>
      <c r="I364" s="32"/>
      <c r="J364" s="32"/>
      <c r="L364" s="39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16.5" customHeight="1">
      <c r="A365" s="32"/>
      <c r="B365" s="3" t="s">
        <v>159</v>
      </c>
      <c r="C365" s="32"/>
      <c r="D365" s="32"/>
      <c r="E365" s="32"/>
      <c r="F365" s="32"/>
      <c r="G365" s="32"/>
      <c r="H365" s="32"/>
      <c r="I365" s="32"/>
      <c r="J365" s="32"/>
      <c r="L365" s="39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16.5" customHeight="1">
      <c r="A366" s="32"/>
      <c r="B366" s="3" t="s">
        <v>112</v>
      </c>
      <c r="C366" s="32"/>
      <c r="D366" s="32"/>
      <c r="E366" s="32"/>
      <c r="F366" s="32"/>
      <c r="G366" s="32"/>
      <c r="H366" s="32"/>
      <c r="I366" s="32"/>
      <c r="J366" s="32"/>
      <c r="L366" s="39">
        <f>L365</f>
        <v>0</v>
      </c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16.5" customHeight="1">
      <c r="A367" s="32"/>
      <c r="B367" s="3"/>
      <c r="C367" s="32"/>
      <c r="D367" s="32"/>
      <c r="E367" s="32"/>
      <c r="F367" s="32"/>
      <c r="G367" s="32"/>
      <c r="H367" s="32"/>
      <c r="I367" s="32"/>
      <c r="J367" s="32"/>
      <c r="L367" s="39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16.5" customHeight="1">
      <c r="A368" s="32"/>
      <c r="B368" s="3" t="s">
        <v>160</v>
      </c>
      <c r="C368" s="32"/>
      <c r="D368" s="32"/>
      <c r="E368" s="32"/>
      <c r="F368" s="32"/>
      <c r="G368" s="32"/>
      <c r="H368" s="32"/>
      <c r="I368" s="32"/>
      <c r="J368" s="32"/>
      <c r="L368" s="39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>
      <c r="A369" s="32"/>
      <c r="B369" s="3" t="s">
        <v>112</v>
      </c>
      <c r="C369" s="32"/>
      <c r="D369" s="32"/>
      <c r="E369" s="32"/>
      <c r="F369" s="32"/>
      <c r="G369" s="32"/>
      <c r="H369" s="32"/>
      <c r="I369" s="32"/>
      <c r="J369" s="32"/>
      <c r="L369" s="39">
        <f>L368</f>
        <v>0</v>
      </c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>
      <c r="A370" s="32"/>
      <c r="B370" s="3"/>
      <c r="C370" s="32"/>
      <c r="D370" s="32"/>
      <c r="E370" s="32"/>
      <c r="F370" s="32"/>
      <c r="G370" s="32"/>
      <c r="H370" s="32"/>
      <c r="I370" s="32"/>
      <c r="J370" s="32"/>
      <c r="L370" s="39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>
      <c r="A371" s="6"/>
      <c r="B371" s="47" t="s">
        <v>161</v>
      </c>
      <c r="L371" s="1">
        <f>SUM(L363+L366+L369)</f>
        <v>0</v>
      </c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16.5" customHeight="1">
      <c r="A372" s="6"/>
      <c r="B372" s="42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s="42" customFormat="1" ht="16.5" customHeight="1" thickBot="1">
      <c r="A373" s="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35"/>
      <c r="N373" s="35"/>
      <c r="O373" s="35"/>
      <c r="P373" s="35"/>
      <c r="Q373" s="35"/>
      <c r="R373" s="35"/>
      <c r="S373" s="35"/>
      <c r="T373" s="35"/>
      <c r="U373" s="35"/>
    </row>
    <row r="374" spans="1:21" s="42" customFormat="1" ht="16.5" customHeight="1" thickBot="1">
      <c r="A374" s="56" t="s">
        <v>107</v>
      </c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8"/>
      <c r="M374" s="35"/>
      <c r="N374" s="35"/>
      <c r="O374" s="35"/>
      <c r="P374" s="35"/>
      <c r="Q374" s="35"/>
      <c r="R374" s="35"/>
      <c r="S374" s="35"/>
      <c r="T374" s="35"/>
      <c r="U374" s="35"/>
    </row>
    <row r="375" spans="1:21" s="42" customFormat="1" ht="16.5" customHeight="1">
      <c r="A375" s="3"/>
      <c r="B375" s="3" t="s">
        <v>162</v>
      </c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5"/>
      <c r="N375" s="35"/>
      <c r="O375" s="35"/>
      <c r="P375" s="35"/>
      <c r="Q375" s="35"/>
      <c r="R375" s="35"/>
      <c r="S375" s="35"/>
      <c r="T375" s="35"/>
      <c r="U375" s="35"/>
    </row>
    <row r="376" spans="1:21" s="42" customFormat="1" ht="16.5" customHeight="1">
      <c r="A376" s="3"/>
      <c r="B376" s="33" t="s">
        <v>30</v>
      </c>
      <c r="C376" s="3"/>
      <c r="D376" s="3"/>
      <c r="E376" s="3"/>
      <c r="F376" s="3"/>
      <c r="G376" s="3"/>
      <c r="H376" s="3"/>
      <c r="I376" s="3"/>
      <c r="J376" s="3"/>
      <c r="L376" s="33">
        <v>500</v>
      </c>
      <c r="M376" s="35"/>
      <c r="N376" s="35"/>
      <c r="O376" s="35"/>
      <c r="P376" s="35"/>
      <c r="Q376" s="35"/>
      <c r="R376" s="35"/>
      <c r="S376" s="35"/>
      <c r="T376" s="35"/>
      <c r="U376" s="35"/>
    </row>
    <row r="377" spans="1:21" s="42" customFormat="1" ht="16.5" customHeight="1">
      <c r="A377" s="3"/>
      <c r="B377" s="33" t="s">
        <v>163</v>
      </c>
      <c r="C377" s="3"/>
      <c r="D377" s="3"/>
      <c r="E377" s="3"/>
      <c r="F377" s="3"/>
      <c r="G377" s="3"/>
      <c r="H377" s="3"/>
      <c r="I377" s="3"/>
      <c r="J377" s="3"/>
      <c r="L377" s="33">
        <v>500</v>
      </c>
      <c r="M377" s="35"/>
      <c r="N377" s="35"/>
      <c r="O377" s="35"/>
      <c r="P377" s="35"/>
      <c r="Q377" s="35"/>
      <c r="R377" s="35"/>
      <c r="S377" s="35"/>
      <c r="T377" s="35"/>
      <c r="U377" s="35"/>
    </row>
    <row r="378" spans="1:21" s="42" customFormat="1" ht="16.5" customHeight="1">
      <c r="A378" s="3"/>
      <c r="B378" s="33" t="s">
        <v>164</v>
      </c>
      <c r="C378" s="3"/>
      <c r="D378" s="3"/>
      <c r="E378" s="3"/>
      <c r="F378" s="3"/>
      <c r="G378" s="3"/>
      <c r="H378" s="3"/>
      <c r="I378" s="3"/>
      <c r="J378" s="3"/>
      <c r="L378" s="33">
        <v>1000</v>
      </c>
      <c r="M378" s="35"/>
      <c r="N378" s="35"/>
      <c r="O378" s="35"/>
      <c r="P378" s="35"/>
      <c r="Q378" s="35"/>
      <c r="R378" s="35"/>
      <c r="S378" s="35"/>
      <c r="T378" s="35"/>
      <c r="U378" s="35"/>
    </row>
    <row r="379" spans="1:21" s="42" customFormat="1" ht="16.5" customHeight="1">
      <c r="A379" s="3"/>
      <c r="B379" s="3" t="s">
        <v>112</v>
      </c>
      <c r="C379" s="3"/>
      <c r="D379" s="3"/>
      <c r="E379" s="3"/>
      <c r="F379" s="3"/>
      <c r="G379" s="3"/>
      <c r="H379" s="3"/>
      <c r="I379" s="3"/>
      <c r="J379" s="3"/>
      <c r="L379" s="3">
        <f>SUM(L376:L378)</f>
        <v>2000</v>
      </c>
      <c r="M379" s="35"/>
      <c r="N379" s="35"/>
      <c r="O379" s="35"/>
      <c r="P379" s="35"/>
      <c r="Q379" s="35"/>
      <c r="R379" s="35"/>
      <c r="S379" s="35"/>
      <c r="T379" s="35"/>
      <c r="U379" s="35"/>
    </row>
    <row r="380" spans="1:21" s="42" customFormat="1" ht="16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L380" s="3"/>
      <c r="M380" s="35"/>
      <c r="N380" s="35"/>
      <c r="O380" s="35"/>
      <c r="P380" s="35"/>
      <c r="Q380" s="35"/>
      <c r="R380" s="35"/>
      <c r="S380" s="35"/>
      <c r="T380" s="35"/>
      <c r="U380" s="35"/>
    </row>
    <row r="381" spans="1:21" s="42" customFormat="1" ht="16.5" customHeight="1">
      <c r="A381" s="3"/>
      <c r="B381" s="3" t="s">
        <v>165</v>
      </c>
      <c r="C381" s="3"/>
      <c r="D381" s="3"/>
      <c r="E381" s="3"/>
      <c r="F381" s="3"/>
      <c r="G381" s="3"/>
      <c r="H381" s="3"/>
      <c r="I381" s="3"/>
      <c r="J381" s="3"/>
      <c r="L381" s="3"/>
      <c r="M381" s="35"/>
      <c r="N381" s="35"/>
      <c r="O381" s="35"/>
      <c r="P381" s="35"/>
      <c r="Q381" s="35"/>
      <c r="R381" s="35"/>
      <c r="S381" s="35"/>
      <c r="T381" s="35"/>
      <c r="U381" s="35"/>
    </row>
    <row r="382" spans="1:21" s="42" customFormat="1" ht="16.5" customHeight="1">
      <c r="A382" s="3"/>
      <c r="B382" s="3" t="s">
        <v>113</v>
      </c>
      <c r="C382" s="3"/>
      <c r="D382" s="3"/>
      <c r="E382" s="3"/>
      <c r="F382" s="3"/>
      <c r="G382" s="3"/>
      <c r="H382" s="3"/>
      <c r="I382" s="3"/>
      <c r="J382" s="3"/>
      <c r="L382" s="3">
        <f>SUM(L381:L381)</f>
        <v>0</v>
      </c>
      <c r="M382" s="35"/>
      <c r="N382" s="35"/>
      <c r="O382" s="35"/>
      <c r="P382" s="35"/>
      <c r="Q382" s="35"/>
      <c r="R382" s="35"/>
      <c r="S382" s="35"/>
      <c r="T382" s="35"/>
      <c r="U382" s="35"/>
    </row>
    <row r="383" spans="1:21" s="42" customFormat="1">
      <c r="A383" s="3"/>
      <c r="B383" s="3"/>
      <c r="C383" s="3"/>
      <c r="D383" s="3"/>
      <c r="E383" s="3"/>
      <c r="F383" s="3"/>
      <c r="G383" s="3"/>
      <c r="H383" s="3"/>
      <c r="I383" s="3"/>
      <c r="J383" s="3"/>
      <c r="L383" s="3"/>
      <c r="M383" s="35"/>
      <c r="N383" s="35"/>
      <c r="O383" s="35"/>
      <c r="P383" s="35"/>
      <c r="Q383" s="35"/>
      <c r="R383" s="35"/>
      <c r="S383" s="35"/>
      <c r="T383" s="35"/>
      <c r="U383" s="35"/>
    </row>
    <row r="384" spans="1:21" s="42" customFormat="1">
      <c r="A384" s="8"/>
      <c r="B384" s="8" t="s">
        <v>166</v>
      </c>
      <c r="C384" s="15"/>
      <c r="D384" s="15"/>
      <c r="E384" s="15"/>
      <c r="F384" s="15"/>
      <c r="G384" s="15"/>
      <c r="H384" s="15"/>
      <c r="I384" s="15"/>
      <c r="J384" s="15"/>
      <c r="L384" s="15">
        <f>SUM(L379+L382)</f>
        <v>2000</v>
      </c>
      <c r="M384" s="35"/>
      <c r="N384" s="35"/>
      <c r="O384" s="35"/>
      <c r="P384" s="35"/>
      <c r="Q384" s="35"/>
      <c r="R384" s="35"/>
      <c r="S384" s="35"/>
      <c r="T384" s="35"/>
      <c r="U384" s="35"/>
    </row>
    <row r="385" spans="1:21">
      <c r="A385" s="28"/>
      <c r="B385" s="28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15.75" thickBot="1">
      <c r="A386" s="28"/>
      <c r="B386" s="28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15.75" thickBot="1">
      <c r="A387" s="38" t="s">
        <v>115</v>
      </c>
      <c r="B387" s="53"/>
      <c r="C387" s="54"/>
      <c r="D387" s="54"/>
      <c r="E387" s="54"/>
      <c r="F387" s="54"/>
      <c r="G387" s="54"/>
      <c r="H387" s="54"/>
      <c r="I387" s="54"/>
      <c r="J387" s="54"/>
      <c r="K387" s="54"/>
      <c r="L387" s="55">
        <f>SUM(L51+L74+L130+L155++L181+L229+L264+L272+L302+L322+L340+L359+L371+L384)</f>
        <v>331699.90000000002</v>
      </c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>
      <c r="A388" s="19"/>
      <c r="B388" s="19"/>
      <c r="C388" s="17"/>
      <c r="D388" s="17"/>
      <c r="E388" s="17"/>
      <c r="F388" s="17"/>
      <c r="G388" s="17"/>
      <c r="H388" s="17"/>
      <c r="I388" s="17"/>
      <c r="J388" s="17"/>
      <c r="K388" s="17"/>
      <c r="L388" s="17"/>
    </row>
    <row r="389" spans="1:21">
      <c r="A389" s="34"/>
      <c r="B389" s="19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>
      <c r="A390" s="9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</row>
  </sheetData>
  <mergeCells count="18">
    <mergeCell ref="A361:L361"/>
    <mergeCell ref="A374:L374"/>
    <mergeCell ref="A266:L266"/>
    <mergeCell ref="A276:L276"/>
    <mergeCell ref="A304:L304"/>
    <mergeCell ref="A324:L324"/>
    <mergeCell ref="A343:L343"/>
    <mergeCell ref="A7:L7"/>
    <mergeCell ref="A54:L54"/>
    <mergeCell ref="A165:L165"/>
    <mergeCell ref="A231:L231"/>
    <mergeCell ref="A76:L76"/>
    <mergeCell ref="A184:L184"/>
    <mergeCell ref="A132:L132"/>
    <mergeCell ref="C133:G133"/>
    <mergeCell ref="H133:K133"/>
    <mergeCell ref="C107:G107"/>
    <mergeCell ref="H107:K10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0897DA6-578C-494C-836B-07759D266198}"/>
</file>

<file path=customXml/itemProps2.xml><?xml version="1.0" encoding="utf-8"?>
<ds:datastoreItem xmlns:ds="http://schemas.openxmlformats.org/officeDocument/2006/customXml" ds:itemID="{F5635F7E-C2FD-4D75-B400-F67D71001AD6}"/>
</file>

<file path=customXml/itemProps3.xml><?xml version="1.0" encoding="utf-8"?>
<ds:datastoreItem xmlns:ds="http://schemas.openxmlformats.org/officeDocument/2006/customXml" ds:itemID="{E33278A7-C94D-4F20-AB26-045B82481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Alvisl</dc:creator>
  <cp:lastModifiedBy>Alvisl</cp:lastModifiedBy>
  <dcterms:created xsi:type="dcterms:W3CDTF">2016-06-20T14:10:47Z</dcterms:created>
  <dcterms:modified xsi:type="dcterms:W3CDTF">2016-07-05T15:36:28Z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