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0" windowWidth="1417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78" i="1" l="1"/>
  <c r="H24" i="1"/>
  <c r="G131" i="1" l="1"/>
  <c r="F146" i="1"/>
  <c r="L235" i="1" l="1"/>
  <c r="L180" i="1"/>
  <c r="C166" i="1" l="1"/>
  <c r="C165" i="1"/>
  <c r="C158" i="1"/>
  <c r="D169" i="1"/>
  <c r="F5" i="1"/>
  <c r="L279" i="1" l="1"/>
  <c r="F24" i="1"/>
  <c r="L36" i="1"/>
  <c r="L195" i="1" l="1"/>
  <c r="L372" i="1"/>
  <c r="L373" i="1" s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190" i="1"/>
  <c r="L171" i="1"/>
  <c r="F165" i="1"/>
  <c r="I172" i="1"/>
  <c r="D172" i="1"/>
  <c r="J166" i="1"/>
  <c r="I163" i="1"/>
  <c r="D163" i="1"/>
  <c r="I135" i="1"/>
  <c r="D135" i="1"/>
  <c r="H175" i="1"/>
  <c r="J175" i="1" s="1"/>
  <c r="H174" i="1"/>
  <c r="H169" i="1"/>
  <c r="K169" i="1" s="1"/>
  <c r="H166" i="1"/>
  <c r="H165" i="1"/>
  <c r="J165" i="1" s="1"/>
  <c r="H160" i="1"/>
  <c r="H159" i="1"/>
  <c r="H158" i="1"/>
  <c r="K158" i="1" s="1"/>
  <c r="F169" i="1"/>
  <c r="D160" i="1"/>
  <c r="D159" i="1"/>
  <c r="D158" i="1"/>
  <c r="G158" i="1" s="1"/>
  <c r="I145" i="1"/>
  <c r="I144" i="1"/>
  <c r="H145" i="1"/>
  <c r="H144" i="1"/>
  <c r="K141" i="1"/>
  <c r="H140" i="1"/>
  <c r="K140" i="1" s="1"/>
  <c r="K139" i="1"/>
  <c r="H138" i="1"/>
  <c r="K138" i="1" s="1"/>
  <c r="K137" i="1"/>
  <c r="H132" i="1"/>
  <c r="K132" i="1" s="1"/>
  <c r="H131" i="1"/>
  <c r="K131" i="1" s="1"/>
  <c r="H130" i="1"/>
  <c r="K130" i="1" s="1"/>
  <c r="I119" i="1"/>
  <c r="G119" i="1"/>
  <c r="F145" i="1"/>
  <c r="F144" i="1"/>
  <c r="D141" i="1"/>
  <c r="G141" i="1" s="1"/>
  <c r="G140" i="1"/>
  <c r="G139" i="1"/>
  <c r="G138" i="1"/>
  <c r="G137" i="1"/>
  <c r="D132" i="1"/>
  <c r="G132" i="1" s="1"/>
  <c r="D131" i="1"/>
  <c r="D130" i="1"/>
  <c r="G130" i="1" s="1"/>
  <c r="L219" i="1"/>
  <c r="L224" i="1"/>
  <c r="L229" i="1"/>
  <c r="C148" i="1"/>
  <c r="K148" i="1" s="1"/>
  <c r="E105" i="1"/>
  <c r="G169" i="1" l="1"/>
  <c r="F172" i="1"/>
  <c r="G148" i="1"/>
  <c r="L148" i="1" s="1"/>
  <c r="F170" i="1"/>
  <c r="J169" i="1"/>
  <c r="L169" i="1" s="1"/>
  <c r="F173" i="1"/>
  <c r="L165" i="1"/>
  <c r="J144" i="1"/>
  <c r="L144" i="1" s="1"/>
  <c r="J145" i="1"/>
  <c r="L145" i="1" s="1"/>
  <c r="L399" i="1"/>
  <c r="L396" i="1"/>
  <c r="L382" i="1"/>
  <c r="L328" i="1"/>
  <c r="L318" i="1"/>
  <c r="L315" i="1"/>
  <c r="L312" i="1"/>
  <c r="L309" i="1"/>
  <c r="L306" i="1"/>
  <c r="L303" i="1"/>
  <c r="L300" i="1"/>
  <c r="L290" i="1"/>
  <c r="L287" i="1"/>
  <c r="L275" i="1"/>
  <c r="L272" i="1"/>
  <c r="L269" i="1"/>
  <c r="L266" i="1"/>
  <c r="L263" i="1"/>
  <c r="L260" i="1"/>
  <c r="L257" i="1"/>
  <c r="L245" i="1"/>
  <c r="L242" i="1"/>
  <c r="L239" i="1"/>
  <c r="F158" i="1"/>
  <c r="J159" i="1"/>
  <c r="J160" i="1"/>
  <c r="I158" i="1"/>
  <c r="J158" i="1" s="1"/>
  <c r="G159" i="1"/>
  <c r="G160" i="1"/>
  <c r="F160" i="1"/>
  <c r="F159" i="1"/>
  <c r="F166" i="1"/>
  <c r="L166" i="1" s="1"/>
  <c r="F174" i="1"/>
  <c r="F175" i="1"/>
  <c r="L175" i="1" s="1"/>
  <c r="I130" i="1"/>
  <c r="J130" i="1" s="1"/>
  <c r="J125" i="1"/>
  <c r="H125" i="1"/>
  <c r="L122" i="1"/>
  <c r="E119" i="1"/>
  <c r="L119" i="1" s="1"/>
  <c r="L100" i="1"/>
  <c r="L93" i="1"/>
  <c r="L90" i="1"/>
  <c r="L87" i="1"/>
  <c r="L84" i="1"/>
  <c r="L81" i="1"/>
  <c r="L78" i="1"/>
  <c r="L70" i="1"/>
  <c r="L67" i="1"/>
  <c r="L64" i="1"/>
  <c r="L61" i="1"/>
  <c r="L58" i="1"/>
  <c r="L55" i="1"/>
  <c r="L52" i="1"/>
  <c r="L49" i="1"/>
  <c r="L46" i="1"/>
  <c r="L43" i="1"/>
  <c r="L40" i="1"/>
  <c r="L37" i="1"/>
  <c r="L34" i="1"/>
  <c r="L31" i="1"/>
  <c r="L158" i="1" l="1"/>
  <c r="L401" i="1"/>
  <c r="F21" i="1" s="1"/>
  <c r="J164" i="1"/>
  <c r="J161" i="1"/>
  <c r="J163" i="1"/>
  <c r="J172" i="1"/>
  <c r="J173" i="1"/>
  <c r="J170" i="1"/>
  <c r="L170" i="1" s="1"/>
  <c r="F176" i="1"/>
  <c r="L72" i="1"/>
  <c r="F8" i="1" s="1"/>
  <c r="F164" i="1"/>
  <c r="F163" i="1"/>
  <c r="F161" i="1"/>
  <c r="L292" i="1"/>
  <c r="F15" i="1" s="1"/>
  <c r="L125" i="1"/>
  <c r="F130" i="1"/>
  <c r="L130" i="1" s="1"/>
  <c r="L95" i="1"/>
  <c r="F9" i="1" s="1"/>
  <c r="L161" i="1" l="1"/>
  <c r="L163" i="1"/>
  <c r="L164" i="1"/>
  <c r="L162" i="1"/>
  <c r="F167" i="1"/>
  <c r="F177" i="1" s="1"/>
  <c r="L147" i="1"/>
  <c r="I131" i="1"/>
  <c r="I132" i="1"/>
  <c r="I137" i="1"/>
  <c r="I138" i="1"/>
  <c r="I139" i="1"/>
  <c r="I140" i="1"/>
  <c r="I141" i="1"/>
  <c r="I142" i="1"/>
  <c r="I143" i="1"/>
  <c r="I147" i="1"/>
  <c r="F147" i="1"/>
  <c r="G143" i="1"/>
  <c r="G142" i="1"/>
  <c r="F141" i="1"/>
  <c r="F139" i="1"/>
  <c r="F137" i="1"/>
  <c r="F132" i="1"/>
  <c r="J143" i="1" l="1"/>
  <c r="J131" i="1"/>
  <c r="J140" i="1"/>
  <c r="F131" i="1"/>
  <c r="G150" i="1"/>
  <c r="J137" i="1"/>
  <c r="L137" i="1" s="1"/>
  <c r="J132" i="1"/>
  <c r="L132" i="1" s="1"/>
  <c r="J138" i="1"/>
  <c r="J142" i="1"/>
  <c r="J147" i="1"/>
  <c r="F143" i="1"/>
  <c r="J141" i="1"/>
  <c r="L141" i="1" s="1"/>
  <c r="K142" i="1"/>
  <c r="K143" i="1"/>
  <c r="L143" i="1" s="1"/>
  <c r="F142" i="1"/>
  <c r="F138" i="1"/>
  <c r="J139" i="1"/>
  <c r="L139" i="1" s="1"/>
  <c r="F140" i="1"/>
  <c r="L138" i="1" l="1"/>
  <c r="F136" i="1"/>
  <c r="F135" i="1"/>
  <c r="J135" i="1"/>
  <c r="J136" i="1"/>
  <c r="L131" i="1"/>
  <c r="F133" i="1"/>
  <c r="J133" i="1"/>
  <c r="J146" i="1"/>
  <c r="L140" i="1"/>
  <c r="L142" i="1"/>
  <c r="K150" i="1"/>
  <c r="J150" i="1" l="1"/>
  <c r="L133" i="1"/>
  <c r="F150" i="1"/>
  <c r="L136" i="1"/>
  <c r="L146" i="1"/>
  <c r="L135" i="1"/>
  <c r="L388" i="1"/>
  <c r="L385" i="1"/>
  <c r="L376" i="1"/>
  <c r="L369" i="1"/>
  <c r="L366" i="1"/>
  <c r="L363" i="1"/>
  <c r="L356" i="1"/>
  <c r="L353" i="1"/>
  <c r="L350" i="1"/>
  <c r="L347" i="1"/>
  <c r="L344" i="1"/>
  <c r="L338" i="1"/>
  <c r="L331" i="1"/>
  <c r="L325" i="1"/>
  <c r="L335" i="1"/>
  <c r="L297" i="1"/>
  <c r="L320" i="1" s="1"/>
  <c r="F16" i="1" s="1"/>
  <c r="L280" i="1"/>
  <c r="L202" i="1"/>
  <c r="L199" i="1"/>
  <c r="M150" i="1" l="1"/>
  <c r="L378" i="1"/>
  <c r="F19" i="1" s="1"/>
  <c r="L150" i="1"/>
  <c r="L390" i="1"/>
  <c r="F20" i="1" s="1"/>
  <c r="L358" i="1"/>
  <c r="F18" i="1" s="1"/>
  <c r="L340" i="1"/>
  <c r="F17" i="1" s="1"/>
  <c r="L204" i="1"/>
  <c r="F12" i="1" s="1"/>
  <c r="L152" i="1" l="1"/>
  <c r="F10" i="1" s="1"/>
  <c r="L254" i="1"/>
  <c r="L282" i="1" s="1"/>
  <c r="F14" i="1" s="1"/>
  <c r="L236" i="1"/>
  <c r="L230" i="1"/>
  <c r="L225" i="1"/>
  <c r="L220" i="1"/>
  <c r="L215" i="1"/>
  <c r="L247" i="1" l="1"/>
  <c r="F13" i="1" s="1"/>
  <c r="J174" i="1"/>
  <c r="K160" i="1"/>
  <c r="K159" i="1"/>
  <c r="L174" i="1" l="1"/>
  <c r="J176" i="1"/>
  <c r="L172" i="1"/>
  <c r="L173" i="1"/>
  <c r="L160" i="1"/>
  <c r="L167" i="1" s="1"/>
  <c r="K167" i="1"/>
  <c r="G176" i="1"/>
  <c r="K176" i="1"/>
  <c r="J167" i="1"/>
  <c r="K177" i="1" l="1"/>
  <c r="J177" i="1"/>
  <c r="L176" i="1"/>
  <c r="G167" i="1"/>
  <c r="G177" i="1" s="1"/>
  <c r="L185" i="1" l="1"/>
  <c r="F11" i="1" s="1"/>
  <c r="F22" i="1" s="1"/>
  <c r="F26" i="1" s="1"/>
  <c r="L177" i="1"/>
  <c r="L404" i="1" s="1"/>
</calcChain>
</file>

<file path=xl/sharedStrings.xml><?xml version="1.0" encoding="utf-8"?>
<sst xmlns="http://schemas.openxmlformats.org/spreadsheetml/2006/main" count="402" uniqueCount="303">
  <si>
    <t>Rehearsals</t>
  </si>
  <si>
    <t>Running</t>
  </si>
  <si>
    <t>Number Artists</t>
  </si>
  <si>
    <t>Number Weeks</t>
  </si>
  <si>
    <t>Weeks</t>
  </si>
  <si>
    <t>Actors</t>
  </si>
  <si>
    <t>Understudies</t>
  </si>
  <si>
    <t>Dance Captain</t>
  </si>
  <si>
    <t>Company Overtime</t>
  </si>
  <si>
    <t>Company Holiday Pay</t>
  </si>
  <si>
    <t>Company NI</t>
  </si>
  <si>
    <t>Company Medical Costs</t>
  </si>
  <si>
    <t>Company Travel/Misc</t>
  </si>
  <si>
    <t>Musicians</t>
  </si>
  <si>
    <t>Musicians Overtime</t>
  </si>
  <si>
    <t>Musicians Holiday Pay</t>
  </si>
  <si>
    <t>Musicians NI</t>
  </si>
  <si>
    <t>Musicians Travel</t>
  </si>
  <si>
    <t>Musicians Porterage</t>
  </si>
  <si>
    <t>Total Musicians Costs</t>
  </si>
  <si>
    <t>Stage Manager</t>
  </si>
  <si>
    <t>Stage Management Overtime</t>
  </si>
  <si>
    <t>Stage Management NI</t>
  </si>
  <si>
    <t>Sound Production</t>
  </si>
  <si>
    <t>Sound No 1</t>
  </si>
  <si>
    <t>Assistant Director</t>
  </si>
  <si>
    <t>Producer Costs</t>
  </si>
  <si>
    <t xml:space="preserve">Sub code </t>
  </si>
  <si>
    <t>Details</t>
  </si>
  <si>
    <t xml:space="preserve">TOTAL </t>
  </si>
  <si>
    <t xml:space="preserve">Total Run </t>
  </si>
  <si>
    <t xml:space="preserve">Lead Creatives </t>
  </si>
  <si>
    <t xml:space="preserve">Consultant Costs </t>
  </si>
  <si>
    <t xml:space="preserve">Casting Director </t>
  </si>
  <si>
    <t xml:space="preserve">Director </t>
  </si>
  <si>
    <t xml:space="preserve">Set Designer </t>
  </si>
  <si>
    <t xml:space="preserve">Fight Director </t>
  </si>
  <si>
    <t xml:space="preserve">Lighting Designer </t>
  </si>
  <si>
    <t xml:space="preserve">Sound Designer </t>
  </si>
  <si>
    <t xml:space="preserve">Costume Designer </t>
  </si>
  <si>
    <t xml:space="preserve">Music / Choreographer </t>
  </si>
  <si>
    <t xml:space="preserve">Music Supervisor </t>
  </si>
  <si>
    <t xml:space="preserve">Musical Director </t>
  </si>
  <si>
    <t xml:space="preserve">Rehearsal Pianist </t>
  </si>
  <si>
    <t xml:space="preserve">Voice </t>
  </si>
  <si>
    <t>Fee</t>
  </si>
  <si>
    <t xml:space="preserve">Actual </t>
  </si>
  <si>
    <t xml:space="preserve">Travel </t>
  </si>
  <si>
    <t xml:space="preserve">Expenses </t>
  </si>
  <si>
    <t>Sub code</t>
  </si>
  <si>
    <t xml:space="preserve">ZK103 - CREATIVE TEAM, PRODUCTION TEAM &amp; CONSULTANTS </t>
  </si>
  <si>
    <t xml:space="preserve">ZK104 - PERFORMERS AND MUSICIANS </t>
  </si>
  <si>
    <t xml:space="preserve">TSM Materials </t>
  </si>
  <si>
    <t xml:space="preserve">Fit-Up </t>
  </si>
  <si>
    <t xml:space="preserve">Get-Out </t>
  </si>
  <si>
    <t xml:space="preserve">to cover weekly changeovers </t>
  </si>
  <si>
    <t xml:space="preserve">Transport costs </t>
  </si>
  <si>
    <t xml:space="preserve">Costume &amp; Wigs </t>
  </si>
  <si>
    <t xml:space="preserve">Wardrobe Materials </t>
  </si>
  <si>
    <t xml:space="preserve">Costume - running &amp; hires </t>
  </si>
  <si>
    <t xml:space="preserve">Materials </t>
  </si>
  <si>
    <t xml:space="preserve">Props - running &amp; hires </t>
  </si>
  <si>
    <t xml:space="preserve">Build materials </t>
  </si>
  <si>
    <t xml:space="preserve">Build Materials </t>
  </si>
  <si>
    <t xml:space="preserve">Sound running &amp; hires </t>
  </si>
  <si>
    <t xml:space="preserve">Rigging </t>
  </si>
  <si>
    <t xml:space="preserve">Power &amp; Generators </t>
  </si>
  <si>
    <t xml:space="preserve">Pyrotechnics </t>
  </si>
  <si>
    <t xml:space="preserve">Production </t>
  </si>
  <si>
    <t>Return to Vegas</t>
  </si>
  <si>
    <t>Venue</t>
  </si>
  <si>
    <t xml:space="preserve">Welly Club </t>
  </si>
  <si>
    <t xml:space="preserve">Artform </t>
  </si>
  <si>
    <t>Site Specific</t>
  </si>
  <si>
    <t xml:space="preserve">ZK101 - COMMISSIONING &amp; FEES </t>
  </si>
  <si>
    <t xml:space="preserve">ZK102 - DEVELOPMENT &amp; R&amp;D </t>
  </si>
  <si>
    <t xml:space="preserve">ZK107 - VENUE &amp; LOGISTICS </t>
  </si>
  <si>
    <t xml:space="preserve">Audition costs </t>
  </si>
  <si>
    <t xml:space="preserve">Rehearsal venue </t>
  </si>
  <si>
    <t>Venue fees</t>
  </si>
  <si>
    <t xml:space="preserve">Venue costs </t>
  </si>
  <si>
    <t xml:space="preserve">Comms Equipment </t>
  </si>
  <si>
    <t xml:space="preserve">Production Transport </t>
  </si>
  <si>
    <t>Temporary Buildings</t>
  </si>
  <si>
    <t>Temporary Structures</t>
  </si>
  <si>
    <t xml:space="preserve">Policing, Safety &amp; Medical </t>
  </si>
  <si>
    <t>Cleaning &amp; Waste</t>
  </si>
  <si>
    <t xml:space="preserve">Plant Hire </t>
  </si>
  <si>
    <t xml:space="preserve">ZK105 - REHEARSAL COSTS </t>
  </si>
  <si>
    <t xml:space="preserve">ZK106 - TECHNICAL &amp; PRODUCTION </t>
  </si>
  <si>
    <t xml:space="preserve">TOTAL CREATIVE TEAM, PRODUCTION &amp; CONSULTANTS </t>
  </si>
  <si>
    <t>ZK108 - PROGRAMME LEGAL &amp; DOCUMENTATION</t>
  </si>
  <si>
    <t>ZK109 - PROGRAMME MARKETING, DIGITAL &amp; COMMS</t>
  </si>
  <si>
    <t>ZK114 - ADMIN &amp; MISC</t>
  </si>
  <si>
    <t xml:space="preserve">ZK113 - RUNNING COSTS </t>
  </si>
  <si>
    <t xml:space="preserve">ZK112 - ARTIST &amp; GUEST LIAISON </t>
  </si>
  <si>
    <t xml:space="preserve">ZK111 - PROGRAMME VOLUNTEERING </t>
  </si>
  <si>
    <t xml:space="preserve">ZK110 - PROGRAMME EDUCATION &amp; COMMUNITY ENGAGEMENT </t>
  </si>
  <si>
    <t xml:space="preserve">SUB TOTAL </t>
  </si>
  <si>
    <t>SUB TOTAL</t>
  </si>
  <si>
    <t xml:space="preserve">TOTAL VENUE &amp; LOGISTICS </t>
  </si>
  <si>
    <t xml:space="preserve">TOTAL COSTS OF THE PRODUCTION </t>
  </si>
  <si>
    <t>Rehearsal set-up costs</t>
  </si>
  <si>
    <t xml:space="preserve">Scripts &amp; Photocopying </t>
  </si>
  <si>
    <t xml:space="preserve">Rehearsal running costs </t>
  </si>
  <si>
    <t xml:space="preserve">Rehearsal costs </t>
  </si>
  <si>
    <t xml:space="preserve">Volunteer Cast Costs </t>
  </si>
  <si>
    <t xml:space="preserve">TOTAL REHEARSAL COSTS </t>
  </si>
  <si>
    <t xml:space="preserve">Site Prep &amp; Security </t>
  </si>
  <si>
    <t xml:space="preserve">Legal </t>
  </si>
  <si>
    <t xml:space="preserve">Documentation </t>
  </si>
  <si>
    <t xml:space="preserve">Branding &amp; Design </t>
  </si>
  <si>
    <t xml:space="preserve">Marketing costs </t>
  </si>
  <si>
    <t xml:space="preserve">Distribution Costs </t>
  </si>
  <si>
    <t>Print Costs</t>
  </si>
  <si>
    <t xml:space="preserve">Photography </t>
  </si>
  <si>
    <t xml:space="preserve">Filming </t>
  </si>
  <si>
    <t>Digital Content Creation</t>
  </si>
  <si>
    <t xml:space="preserve">Web Development </t>
  </si>
  <si>
    <t xml:space="preserve">Evaluation &amp; Research </t>
  </si>
  <si>
    <t xml:space="preserve">TOTAL PROGRAMME MARKETING, DIGITAL &amp; COMMS </t>
  </si>
  <si>
    <t xml:space="preserve">Engagement Events </t>
  </si>
  <si>
    <t>Education resources</t>
  </si>
  <si>
    <t xml:space="preserve">School Activity </t>
  </si>
  <si>
    <t>Public Programming</t>
  </si>
  <si>
    <t>Access Initiatives</t>
  </si>
  <si>
    <t xml:space="preserve">Interpreted Performances </t>
  </si>
  <si>
    <t>Participation Workshops</t>
  </si>
  <si>
    <t xml:space="preserve">SUB TOTALS </t>
  </si>
  <si>
    <t xml:space="preserve">TOTAL PROGRAMME, EDUCATION &amp; COMMUNITY </t>
  </si>
  <si>
    <t xml:space="preserve">PPE </t>
  </si>
  <si>
    <t xml:space="preserve">External Training </t>
  </si>
  <si>
    <t xml:space="preserve">Volunteer Co-ordinator </t>
  </si>
  <si>
    <t>DBS Checks</t>
  </si>
  <si>
    <t xml:space="preserve">TOTAL PROGRAMME VOLUNTEERING </t>
  </si>
  <si>
    <t xml:space="preserve">Accreditation </t>
  </si>
  <si>
    <t xml:space="preserve">HLT Costs </t>
  </si>
  <si>
    <t xml:space="preserve">VIP Guests </t>
  </si>
  <si>
    <t xml:space="preserve">Catering </t>
  </si>
  <si>
    <t xml:space="preserve">Media Guests </t>
  </si>
  <si>
    <t xml:space="preserve">TOTAL ARTIST &amp; GUEST LIAISON </t>
  </si>
  <si>
    <t>Venue Extension Running Costs</t>
  </si>
  <si>
    <t xml:space="preserve">Weekly Extension Wages Costs </t>
  </si>
  <si>
    <t xml:space="preserve">Weekly Extension Running Costs </t>
  </si>
  <si>
    <t xml:space="preserve">TOTAL RUNNING COSTS </t>
  </si>
  <si>
    <t xml:space="preserve">Admin Costs </t>
  </si>
  <si>
    <t xml:space="preserve">Equipment &amp; Tools </t>
  </si>
  <si>
    <t>TOTAL ADMIN &amp; MISC</t>
  </si>
  <si>
    <t>Assistant Creatives</t>
  </si>
  <si>
    <t>Creative Team Expenses</t>
  </si>
  <si>
    <t>Production Team Expenses</t>
  </si>
  <si>
    <t xml:space="preserve">Production Manager </t>
  </si>
  <si>
    <t>Deputy Stage Manager</t>
  </si>
  <si>
    <t>Assistant Stage Manager</t>
  </si>
  <si>
    <t>Stage Management Holiday</t>
  </si>
  <si>
    <t xml:space="preserve">Deputy Wardrobe Supervisor </t>
  </si>
  <si>
    <t xml:space="preserve">Wigs Supervisor </t>
  </si>
  <si>
    <t>Tech Staff Overtime</t>
  </si>
  <si>
    <t>Tech Staff NI</t>
  </si>
  <si>
    <t xml:space="preserve">Running Weeks </t>
  </si>
  <si>
    <t xml:space="preserve">Subs </t>
  </si>
  <si>
    <t xml:space="preserve"> Weekly Salary</t>
  </si>
  <si>
    <t>Total Salary</t>
  </si>
  <si>
    <t xml:space="preserve">Weekly Salary </t>
  </si>
  <si>
    <t xml:space="preserve">Total salary </t>
  </si>
  <si>
    <t>Visual art commissioning &amp; fees</t>
  </si>
  <si>
    <t>Music commissioning &amp; fees</t>
  </si>
  <si>
    <t>Drama commissioning &amp; fees</t>
  </si>
  <si>
    <t>Dance commissioning &amp; fees</t>
  </si>
  <si>
    <t>Comedy commissioning &amp; fees</t>
  </si>
  <si>
    <t>Circus commissioning &amp; fees</t>
  </si>
  <si>
    <t>Digital commissioning &amp; fees</t>
  </si>
  <si>
    <t>Literature commissioning &amp; fees</t>
  </si>
  <si>
    <t>Opera commissioning &amp; fees</t>
  </si>
  <si>
    <t>Major Project commissioning &amp; fees</t>
  </si>
  <si>
    <t>Film commissioning &amp; fees</t>
  </si>
  <si>
    <t>Photography commissioning &amp; fees</t>
  </si>
  <si>
    <t>Technical &amp; Production fees</t>
  </si>
  <si>
    <t xml:space="preserve">Grants </t>
  </si>
  <si>
    <t xml:space="preserve">TOTAL COMMISSIONING &amp; FEES </t>
  </si>
  <si>
    <t>R&amp;D Fees</t>
  </si>
  <si>
    <t xml:space="preserve">R&amp;D Travel </t>
  </si>
  <si>
    <t>R&amp;D Professional Fees</t>
  </si>
  <si>
    <t xml:space="preserve">R&amp;D Hotels &amp; accommodation </t>
  </si>
  <si>
    <t xml:space="preserve">R&amp;D meeting &amp; workshop costs </t>
  </si>
  <si>
    <t xml:space="preserve">Subsistence </t>
  </si>
  <si>
    <t xml:space="preserve">TOTAL DEVELOPMENT &amp; R&amp;D </t>
  </si>
  <si>
    <t>Performer Fees</t>
  </si>
  <si>
    <t>Performer Expenses</t>
  </si>
  <si>
    <t xml:space="preserve">TOTAL PERFORMERS &amp; MUSICIANS </t>
  </si>
  <si>
    <t xml:space="preserve">Total Salary </t>
  </si>
  <si>
    <t>Weekly Salary</t>
  </si>
  <si>
    <t xml:space="preserve"> </t>
  </si>
  <si>
    <t xml:space="preserve">TRAVEL? </t>
  </si>
  <si>
    <t xml:space="preserve">TOTAL TECHNICAL &amp; PRODUCTION </t>
  </si>
  <si>
    <t xml:space="preserve">TOTAL PROGRAMME LEGAL &amp; DOCUMENTATION </t>
  </si>
  <si>
    <t xml:space="preserve">NI not applicable </t>
  </si>
  <si>
    <t>Reh weeks  (inc Tech)</t>
  </si>
  <si>
    <t>Names</t>
  </si>
  <si>
    <t xml:space="preserve">Author </t>
  </si>
  <si>
    <t>Author  / Composer</t>
  </si>
  <si>
    <t>RG</t>
  </si>
  <si>
    <t>BC</t>
  </si>
  <si>
    <t>Production Team Travel</t>
  </si>
  <si>
    <t>FOH Fireman / First Aid</t>
  </si>
  <si>
    <t xml:space="preserve">FOH Attendants / Security </t>
  </si>
  <si>
    <t>per running week</t>
  </si>
  <si>
    <t>tech week plus per running week</t>
  </si>
  <si>
    <t xml:space="preserve">Audio &amp; Comms </t>
  </si>
  <si>
    <t>Technical Stage</t>
  </si>
  <si>
    <t>Venue Preparation</t>
  </si>
  <si>
    <t xml:space="preserve">Subs &amp; Travel </t>
  </si>
  <si>
    <t>TOTALS</t>
  </si>
  <si>
    <t>local crew</t>
  </si>
  <si>
    <t>Subsistence</t>
  </si>
  <si>
    <t>Number of Production</t>
  </si>
  <si>
    <t xml:space="preserve">Production Team </t>
  </si>
  <si>
    <t>Stage Management Pensions</t>
  </si>
  <si>
    <t>Company Pensions</t>
  </si>
  <si>
    <t>Musicians Pensions</t>
  </si>
  <si>
    <t>Totals Company Costs</t>
  </si>
  <si>
    <t>£50 per perf</t>
  </si>
  <si>
    <t>Lighting &amp; AV</t>
  </si>
  <si>
    <t>Insurance</t>
  </si>
  <si>
    <t>SUMMARY</t>
  </si>
  <si>
    <t>DEPARTMENT</t>
  </si>
  <si>
    <t>TOTAL</t>
  </si>
  <si>
    <t>dressing rooms, box office, company office, wifi etc</t>
  </si>
  <si>
    <t>LX &amp; AV running &amp; hires</t>
  </si>
  <si>
    <t>Press Night</t>
  </si>
  <si>
    <t>Green Room Facilities</t>
  </si>
  <si>
    <t>30 company (13 Co, 10 Crew, 7 Vols) x £30 per perf</t>
  </si>
  <si>
    <t>Music Copying &amp; Orchestration costs</t>
  </si>
  <si>
    <t>Royalty of Net Box Office</t>
  </si>
  <si>
    <t xml:space="preserve">No of Perfs </t>
  </si>
  <si>
    <t>Full Band for 2 wks reh plus tech</t>
  </si>
  <si>
    <t xml:space="preserve">Net Box Office </t>
  </si>
  <si>
    <t>Hull 2017 Budget</t>
  </si>
  <si>
    <t>Balance</t>
  </si>
  <si>
    <t xml:space="preserve">LX &amp; AV Production </t>
  </si>
  <si>
    <t xml:space="preserve">LX &amp; AV Operator </t>
  </si>
  <si>
    <t>Set &amp; Props</t>
  </si>
  <si>
    <t>6 @ £50 per perf</t>
  </si>
  <si>
    <t>inc image generation</t>
  </si>
  <si>
    <t>av net per perf</t>
  </si>
  <si>
    <t>Autumn 16 R&amp;D</t>
  </si>
  <si>
    <t xml:space="preserve">Costume Supervisor </t>
  </si>
  <si>
    <t xml:space="preserve">Wardrobe Maintenance / Dresser </t>
  </si>
  <si>
    <t xml:space="preserve">Including Sunday payments </t>
  </si>
  <si>
    <t xml:space="preserve">5 show week </t>
  </si>
  <si>
    <t xml:space="preserve">Performers Salaries </t>
  </si>
  <si>
    <t xml:space="preserve">Start search for this space? </t>
  </si>
  <si>
    <t xml:space="preserve">Includes running physical </t>
  </si>
  <si>
    <t>Can we plug into existing Welly kit. CANS</t>
  </si>
  <si>
    <t xml:space="preserve">Radio mics! </t>
  </si>
  <si>
    <t xml:space="preserve">Instrument insurance </t>
  </si>
  <si>
    <t>Inclusive instrument hire</t>
  </si>
  <si>
    <t xml:space="preserve">Instrument maintenance </t>
  </si>
  <si>
    <t xml:space="preserve">Roland doing this? </t>
  </si>
  <si>
    <t xml:space="preserve">Sound no 2 - musical, backline, mics </t>
  </si>
  <si>
    <t xml:space="preserve">More support re Welly? </t>
  </si>
  <si>
    <t xml:space="preserve">Local people? </t>
  </si>
  <si>
    <t xml:space="preserve">local wardrobe. Who is doing the laundry </t>
  </si>
  <si>
    <t xml:space="preserve">parameter for set designer </t>
  </si>
  <si>
    <t xml:space="preserve">Chris question? Where are they travelling from?  </t>
  </si>
  <si>
    <t xml:space="preserve">CHRIS THINKS FEE </t>
  </si>
  <si>
    <t xml:space="preserve">Misc for rehearsal room £500 </t>
  </si>
  <si>
    <t xml:space="preserve">PA system, rehearsal set, steel deck? </t>
  </si>
  <si>
    <t xml:space="preserve">Warm rehearsal room </t>
  </si>
  <si>
    <t xml:space="preserve">Overtime? </t>
  </si>
  <si>
    <t>No TMA get-out</t>
  </si>
  <si>
    <t xml:space="preserve">1 to set 1 to dump </t>
  </si>
  <si>
    <t>CC feels low</t>
  </si>
  <si>
    <t xml:space="preserve">£500 per person? CC low </t>
  </si>
  <si>
    <t xml:space="preserve">Shopping Hull </t>
  </si>
  <si>
    <t xml:space="preserve">CC Seems low. Minimal set? Percentage of this budget?  </t>
  </si>
  <si>
    <t xml:space="preserve">CC site visit. Might need this? </t>
  </si>
  <si>
    <t xml:space="preserve">Hiring for £2k? </t>
  </si>
  <si>
    <t xml:space="preserve">Welly costs included in venue hire </t>
  </si>
  <si>
    <t xml:space="preserve">Welly cost? </t>
  </si>
  <si>
    <t xml:space="preserve">CC paying for x number of shows but what if we wanted to extend? </t>
  </si>
  <si>
    <t xml:space="preserve">What can the venue provide? Will they let us do it? Jan - quiet period for </t>
  </si>
  <si>
    <t>MC paying £400 per show &amp; WC taking the bar</t>
  </si>
  <si>
    <t xml:space="preserve">Set physical feels low as a percentage of the budget but overall £50k is okay. </t>
  </si>
  <si>
    <t xml:space="preserve">No FOH Manager? Box office </t>
  </si>
  <si>
    <t xml:space="preserve">Staffing for a musical? </t>
  </si>
  <si>
    <t xml:space="preserve">£250k in overall budget. Areas for reductions </t>
  </si>
  <si>
    <t xml:space="preserve">Instrument tech / sound no 2 </t>
  </si>
  <si>
    <t xml:space="preserve">Sound desk </t>
  </si>
  <si>
    <t>Tech hires - check with the Welly re their kit. Question over permanent truss</t>
  </si>
  <si>
    <t xml:space="preserve">Goodwin's Church in development </t>
  </si>
  <si>
    <t xml:space="preserve">INCREASED. COULD WE REHEARSE IN THE WELLY? CHRIS AGREES THIS IS LOW 2 - 2500? </t>
  </si>
  <si>
    <t xml:space="preserve">Band not in rehearsals all the time </t>
  </si>
  <si>
    <t xml:space="preserve">ADDED £1k </t>
  </si>
  <si>
    <t xml:space="preserve">To include turnovers! </t>
  </si>
  <si>
    <t>Can we repurpose to FOH?</t>
  </si>
  <si>
    <t>Includes FOH, BO &amp; Volunteers</t>
  </si>
  <si>
    <t>Repurpose crew person</t>
  </si>
  <si>
    <t xml:space="preserve">Inserted </t>
  </si>
  <si>
    <t xml:space="preserve">NET OF VAT </t>
  </si>
  <si>
    <t xml:space="preserve">ADD THIS FOH &amp; BO </t>
  </si>
  <si>
    <t xml:space="preserve">ACTION LINDS TO DISCUSS WITH PHIL </t>
  </si>
  <si>
    <t xml:space="preserve">LA TO REVIEW BALLAD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</si>
</sst>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£&quot;#,##0;[Red]\-&quot;£&quot;#,##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#,##0.00;\(#,##0.00\)"/>
    <numFmt numFmtId="165" formatCode="#,##0_ ;\-#,##0\ "/>
    <numFmt numFmtId="166" formatCode="_-&quot;£&quot;* #,##0_-;\-&quot;£&quot;* #,##0_-;_-&quot;£&quot;* &quot;-&quot;??_-;_-@_-"/>
    <numFmt numFmtId="167" formatCode="_-[$£-809]* #,##0_-;\-[$£-809]* #,##0_-;_-[$£-809]* &quot;-&quot;??_-;_-@_-"/>
    <numFmt numFmtId="168" formatCode="0.0%"/>
    <numFmt numFmtId="169" formatCode="#,##0.00_ ;[Red]\-#,##0.0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</font>
    <font>
      <sz val="12"/>
      <name val="Geneva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u/>
      <sz val="10"/>
      <name val="Trebuchet MS"/>
      <family val="2"/>
    </font>
    <font>
      <b/>
      <sz val="10"/>
      <color rgb="FFFF0000"/>
      <name val="Trebuchet MS"/>
      <family val="2"/>
    </font>
    <font>
      <b/>
      <u/>
      <sz val="10"/>
      <color indexed="10"/>
      <name val="Trebuchet MS"/>
      <family val="2"/>
    </font>
    <font>
      <b/>
      <sz val="10"/>
      <color indexed="10"/>
      <name val="Trebuchet MS"/>
      <family val="2"/>
    </font>
    <font>
      <sz val="10"/>
      <color indexed="12"/>
      <name val="Trebuchet MS"/>
      <family val="2"/>
    </font>
    <font>
      <sz val="10"/>
      <color rgb="FF00B050"/>
      <name val="Trebuchet MS"/>
      <family val="2"/>
    </font>
    <font>
      <b/>
      <sz val="10"/>
      <color rgb="FF00B050"/>
      <name val="Trebuchet MS"/>
      <family val="2"/>
    </font>
    <font>
      <sz val="10"/>
      <color rgb="FFFF0000"/>
      <name val="Trebuchet MS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2" fillId="0" borderId="0" applyBorder="0" applyProtection="0"/>
    <xf numFmtId="0" fontId="3" fillId="0" borderId="0"/>
    <xf numFmtId="0" fontId="4" fillId="0" borderId="0" applyNumberFormat="0"/>
    <xf numFmtId="9" fontId="1" fillId="0" borderId="0" applyFont="0" applyFill="0" applyBorder="0" applyAlignment="0" applyProtection="0"/>
  </cellStyleXfs>
  <cellXfs count="122">
    <xf numFmtId="0" fontId="0" fillId="0" borderId="0" xfId="0"/>
    <xf numFmtId="42" fontId="7" fillId="0" borderId="0" xfId="0" applyNumberFormat="1" applyFont="1" applyFill="1" applyBorder="1"/>
    <xf numFmtId="42" fontId="6" fillId="0" borderId="0" xfId="0" applyNumberFormat="1" applyFont="1" applyFill="1" applyBorder="1"/>
    <xf numFmtId="42" fontId="7" fillId="0" borderId="0" xfId="0" applyNumberFormat="1" applyFont="1" applyFill="1" applyBorder="1" applyAlignment="1" applyProtection="1">
      <alignment horizontal="left" vertical="center"/>
    </xf>
    <xf numFmtId="42" fontId="5" fillId="0" borderId="0" xfId="0" applyNumberFormat="1" applyFont="1" applyFill="1" applyBorder="1" applyAlignment="1" applyProtection="1">
      <alignment horizontal="left" vertical="center"/>
    </xf>
    <xf numFmtId="42" fontId="6" fillId="0" borderId="0" xfId="0" applyNumberFormat="1" applyFont="1" applyFill="1" applyBorder="1" applyProtection="1"/>
    <xf numFmtId="42" fontId="15" fillId="0" borderId="0" xfId="0" applyNumberFormat="1" applyFont="1" applyFill="1" applyBorder="1" applyAlignment="1" applyProtection="1">
      <alignment horizontal="left" vertical="center"/>
    </xf>
    <xf numFmtId="42" fontId="7" fillId="0" borderId="0" xfId="3" applyNumberFormat="1" applyFont="1" applyFill="1" applyBorder="1" applyAlignment="1">
      <alignment horizontal="left" wrapText="1"/>
    </xf>
    <xf numFmtId="42" fontId="7" fillId="0" borderId="0" xfId="3" applyNumberFormat="1" applyFont="1" applyFill="1" applyBorder="1" applyAlignment="1">
      <alignment horizontal="left"/>
    </xf>
    <xf numFmtId="42" fontId="7" fillId="0" borderId="0" xfId="3" applyNumberFormat="1" applyFont="1" applyFill="1" applyBorder="1" applyAlignment="1">
      <alignment horizontal="center"/>
    </xf>
    <xf numFmtId="42" fontId="6" fillId="0" borderId="0" xfId="0" applyNumberFormat="1" applyFont="1" applyFill="1" applyBorder="1" applyAlignment="1" applyProtection="1">
      <alignment vertical="center"/>
    </xf>
    <xf numFmtId="42" fontId="7" fillId="0" borderId="0" xfId="3" applyNumberFormat="1" applyFont="1" applyFill="1" applyBorder="1" applyAlignment="1">
      <alignment horizontal="center" wrapText="1"/>
    </xf>
    <xf numFmtId="42" fontId="7" fillId="0" borderId="0" xfId="3" applyNumberFormat="1" applyFont="1" applyFill="1" applyBorder="1" applyAlignment="1">
      <alignment wrapText="1"/>
    </xf>
    <xf numFmtId="42" fontId="6" fillId="0" borderId="0" xfId="0" applyNumberFormat="1" applyFont="1" applyFill="1" applyBorder="1" applyAlignment="1" applyProtection="1">
      <alignment horizontal="left"/>
      <protection locked="0"/>
    </xf>
    <xf numFmtId="42" fontId="6" fillId="0" borderId="0" xfId="1" applyNumberFormat="1" applyFont="1" applyFill="1" applyBorder="1" applyAlignment="1" applyProtection="1">
      <alignment vertical="center"/>
    </xf>
    <xf numFmtId="42" fontId="7" fillId="0" borderId="0" xfId="2" applyNumberFormat="1" applyFont="1" applyFill="1" applyBorder="1" applyAlignment="1">
      <alignment horizontal="left"/>
    </xf>
    <xf numFmtId="42" fontId="5" fillId="0" borderId="0" xfId="0" applyNumberFormat="1" applyFont="1" applyFill="1" applyBorder="1" applyAlignment="1" applyProtection="1">
      <alignment horizontal="left"/>
      <protection locked="0"/>
    </xf>
    <xf numFmtId="42" fontId="8" fillId="0" borderId="0" xfId="2" applyNumberFormat="1" applyFont="1" applyFill="1" applyBorder="1"/>
    <xf numFmtId="42" fontId="5" fillId="0" borderId="0" xfId="0" applyNumberFormat="1" applyFont="1" applyFill="1" applyBorder="1" applyAlignment="1" applyProtection="1">
      <alignment vertical="center"/>
    </xf>
    <xf numFmtId="42" fontId="8" fillId="0" borderId="0" xfId="3" applyNumberFormat="1" applyFont="1" applyFill="1" applyBorder="1"/>
    <xf numFmtId="42" fontId="9" fillId="0" borderId="0" xfId="3" applyNumberFormat="1" applyFont="1" applyFill="1" applyBorder="1" applyAlignment="1">
      <alignment horizontal="left" wrapText="1"/>
    </xf>
    <xf numFmtId="42" fontId="11" fillId="0" borderId="0" xfId="3" applyNumberFormat="1" applyFont="1" applyFill="1" applyBorder="1" applyAlignment="1">
      <alignment horizontal="left" wrapText="1"/>
    </xf>
    <xf numFmtId="42" fontId="12" fillId="0" borderId="0" xfId="3" applyNumberFormat="1" applyFont="1" applyFill="1" applyBorder="1" applyAlignment="1">
      <alignment horizontal="left" wrapText="1"/>
    </xf>
    <xf numFmtId="42" fontId="7" fillId="0" borderId="0" xfId="2" applyNumberFormat="1" applyFont="1" applyFill="1" applyBorder="1"/>
    <xf numFmtId="42" fontId="12" fillId="0" borderId="0" xfId="3" applyNumberFormat="1" applyFont="1" applyFill="1" applyBorder="1" applyAlignment="1">
      <alignment horizontal="center" wrapText="1"/>
    </xf>
    <xf numFmtId="42" fontId="7" fillId="0" borderId="0" xfId="3" applyNumberFormat="1" applyFont="1" applyFill="1" applyBorder="1"/>
    <xf numFmtId="42" fontId="6" fillId="0" borderId="0" xfId="0" applyNumberFormat="1" applyFont="1" applyFill="1" applyBorder="1" applyAlignment="1" applyProtection="1">
      <alignment horizontal="left" vertical="center"/>
    </xf>
    <xf numFmtId="42" fontId="8" fillId="0" borderId="0" xfId="3" applyNumberFormat="1" applyFont="1" applyFill="1" applyBorder="1" applyAlignment="1">
      <alignment horizontal="left"/>
    </xf>
    <xf numFmtId="42" fontId="8" fillId="0" borderId="0" xfId="3" applyNumberFormat="1" applyFont="1" applyFill="1" applyBorder="1" applyAlignment="1">
      <alignment horizontal="left" wrapText="1"/>
    </xf>
    <xf numFmtId="42" fontId="8" fillId="0" borderId="0" xfId="3" applyNumberFormat="1" applyFont="1" applyFill="1" applyBorder="1" applyAlignment="1">
      <alignment wrapText="1"/>
    </xf>
    <xf numFmtId="42" fontId="5" fillId="0" borderId="0" xfId="0" applyNumberFormat="1" applyFont="1" applyFill="1" applyBorder="1"/>
    <xf numFmtId="42" fontId="10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 applyProtection="1">
      <alignment horizontal="left" vertical="center"/>
    </xf>
    <xf numFmtId="42" fontId="13" fillId="0" borderId="0" xfId="3" applyNumberFormat="1" applyFont="1" applyFill="1" applyBorder="1" applyAlignment="1">
      <alignment horizontal="center" textRotation="255"/>
    </xf>
    <xf numFmtId="42" fontId="8" fillId="0" borderId="0" xfId="2" applyNumberFormat="1" applyFont="1" applyFill="1" applyBorder="1" applyAlignment="1">
      <alignment horizontal="left"/>
    </xf>
    <xf numFmtId="42" fontId="8" fillId="0" borderId="0" xfId="0" applyNumberFormat="1" applyFont="1" applyFill="1" applyBorder="1"/>
    <xf numFmtId="42" fontId="8" fillId="0" borderId="0" xfId="2" applyNumberFormat="1" applyFont="1" applyFill="1" applyBorder="1" applyAlignment="1"/>
    <xf numFmtId="42" fontId="7" fillId="0" borderId="1" xfId="3" applyNumberFormat="1" applyFont="1" applyFill="1" applyBorder="1"/>
    <xf numFmtId="42" fontId="8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 applyProtection="1">
      <alignment vertical="center"/>
    </xf>
    <xf numFmtId="42" fontId="7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>
      <alignment horizontal="left"/>
    </xf>
    <xf numFmtId="42" fontId="7" fillId="0" borderId="0" xfId="0" applyNumberFormat="1" applyFont="1" applyFill="1" applyBorder="1" applyAlignment="1" applyProtection="1">
      <alignment vertical="center"/>
    </xf>
    <xf numFmtId="42" fontId="8" fillId="0" borderId="0" xfId="0" applyNumberFormat="1" applyFont="1" applyFill="1" applyBorder="1" applyAlignment="1"/>
    <xf numFmtId="42" fontId="7" fillId="0" borderId="0" xfId="0" applyNumberFormat="1" applyFont="1" applyFill="1" applyBorder="1" applyAlignment="1"/>
    <xf numFmtId="42" fontId="14" fillId="0" borderId="0" xfId="0" applyNumberFormat="1" applyFont="1" applyFill="1" applyBorder="1" applyAlignment="1" applyProtection="1">
      <alignment horizontal="left" vertical="center"/>
    </xf>
    <xf numFmtId="42" fontId="7" fillId="0" borderId="0" xfId="0" applyNumberFormat="1" applyFont="1" applyFill="1" applyBorder="1" applyAlignment="1">
      <alignment horizontal="left"/>
    </xf>
    <xf numFmtId="42" fontId="10" fillId="0" borderId="0" xfId="2" applyNumberFormat="1" applyFont="1" applyFill="1" applyBorder="1" applyAlignment="1">
      <alignment horizontal="left"/>
    </xf>
    <xf numFmtId="165" fontId="6" fillId="0" borderId="0" xfId="0" applyNumberFormat="1" applyFont="1" applyFill="1" applyBorder="1" applyAlignment="1" applyProtection="1">
      <alignment vertical="center"/>
    </xf>
    <xf numFmtId="42" fontId="8" fillId="0" borderId="3" xfId="3" applyNumberFormat="1" applyFont="1" applyFill="1" applyBorder="1"/>
    <xf numFmtId="42" fontId="8" fillId="0" borderId="3" xfId="2" applyNumberFormat="1" applyFont="1" applyFill="1" applyBorder="1"/>
    <xf numFmtId="42" fontId="7" fillId="0" borderId="4" xfId="2" applyNumberFormat="1" applyFont="1" applyFill="1" applyBorder="1"/>
    <xf numFmtId="42" fontId="16" fillId="0" borderId="0" xfId="0" applyNumberFormat="1" applyFont="1" applyFill="1" applyBorder="1" applyAlignment="1" applyProtection="1">
      <alignment horizontal="center" vertical="center"/>
    </xf>
    <xf numFmtId="42" fontId="7" fillId="0" borderId="5" xfId="3" applyNumberFormat="1" applyFont="1" applyFill="1" applyBorder="1" applyAlignment="1"/>
    <xf numFmtId="2" fontId="8" fillId="0" borderId="0" xfId="2" applyNumberFormat="1" applyFont="1" applyFill="1" applyBorder="1"/>
    <xf numFmtId="1" fontId="8" fillId="0" borderId="0" xfId="2" applyNumberFormat="1" applyFont="1" applyFill="1" applyBorder="1"/>
    <xf numFmtId="165" fontId="8" fillId="0" borderId="0" xfId="2" applyNumberFormat="1" applyFont="1" applyFill="1" applyBorder="1"/>
    <xf numFmtId="167" fontId="8" fillId="0" borderId="0" xfId="1" applyNumberFormat="1" applyFont="1" applyFill="1" applyBorder="1"/>
    <xf numFmtId="44" fontId="6" fillId="0" borderId="0" xfId="0" applyNumberFormat="1" applyFont="1" applyFill="1" applyBorder="1" applyAlignment="1" applyProtection="1">
      <alignment vertical="center"/>
    </xf>
    <xf numFmtId="13" fontId="8" fillId="0" borderId="0" xfId="3" applyNumberFormat="1" applyFont="1" applyFill="1" applyBorder="1"/>
    <xf numFmtId="166" fontId="8" fillId="0" borderId="0" xfId="2" applyNumberFormat="1" applyFont="1" applyFill="1" applyBorder="1"/>
    <xf numFmtId="10" fontId="8" fillId="0" borderId="0" xfId="3" applyNumberFormat="1" applyFont="1" applyFill="1" applyBorder="1"/>
    <xf numFmtId="10" fontId="8" fillId="0" borderId="0" xfId="2" applyNumberFormat="1" applyFont="1" applyFill="1" applyBorder="1"/>
    <xf numFmtId="9" fontId="8" fillId="0" borderId="0" xfId="3" applyNumberFormat="1" applyFont="1" applyFill="1" applyBorder="1"/>
    <xf numFmtId="42" fontId="7" fillId="0" borderId="9" xfId="3" applyNumberFormat="1" applyFont="1" applyFill="1" applyBorder="1" applyAlignment="1">
      <alignment horizontal="center" wrapText="1"/>
    </xf>
    <xf numFmtId="42" fontId="7" fillId="0" borderId="10" xfId="3" applyNumberFormat="1" applyFont="1" applyFill="1" applyBorder="1" applyAlignment="1">
      <alignment horizontal="center" wrapText="1"/>
    </xf>
    <xf numFmtId="165" fontId="5" fillId="0" borderId="9" xfId="0" applyNumberFormat="1" applyFont="1" applyFill="1" applyBorder="1" applyAlignment="1" applyProtection="1">
      <alignment horizontal="center" vertical="center"/>
    </xf>
    <xf numFmtId="42" fontId="6" fillId="0" borderId="10" xfId="0" applyNumberFormat="1" applyFont="1" applyFill="1" applyBorder="1" applyAlignment="1" applyProtection="1">
      <alignment vertical="center"/>
    </xf>
    <xf numFmtId="42" fontId="5" fillId="0" borderId="11" xfId="0" applyNumberFormat="1" applyFont="1" applyFill="1" applyBorder="1" applyAlignment="1" applyProtection="1">
      <alignment horizontal="left" vertical="center"/>
    </xf>
    <xf numFmtId="42" fontId="5" fillId="0" borderId="9" xfId="0" applyNumberFormat="1" applyFont="1" applyFill="1" applyBorder="1" applyAlignment="1" applyProtection="1">
      <alignment horizontal="left" vertical="center"/>
    </xf>
    <xf numFmtId="42" fontId="6" fillId="0" borderId="9" xfId="0" applyNumberFormat="1" applyFont="1" applyFill="1" applyBorder="1" applyAlignment="1" applyProtection="1">
      <alignment horizontal="left" vertical="center"/>
    </xf>
    <xf numFmtId="165" fontId="8" fillId="0" borderId="0" xfId="0" applyNumberFormat="1" applyFont="1" applyFill="1" applyBorder="1" applyAlignment="1" applyProtection="1">
      <alignment horizontal="center"/>
    </xf>
    <xf numFmtId="1" fontId="8" fillId="0" borderId="0" xfId="0" applyNumberFormat="1" applyFont="1" applyFill="1" applyBorder="1" applyAlignment="1" applyProtection="1">
      <alignment horizont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6" fontId="8" fillId="0" borderId="0" xfId="3" applyNumberFormat="1" applyFont="1" applyFill="1" applyBorder="1" applyAlignment="1">
      <alignment horizontal="left" wrapText="1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42" fontId="5" fillId="0" borderId="0" xfId="0" applyNumberFormat="1" applyFont="1" applyFill="1" applyBorder="1" applyProtection="1"/>
    <xf numFmtId="9" fontId="6" fillId="0" borderId="0" xfId="5" applyFont="1" applyFill="1" applyBorder="1" applyAlignment="1" applyProtection="1">
      <alignment vertical="center"/>
    </xf>
    <xf numFmtId="168" fontId="6" fillId="0" borderId="0" xfId="5" applyNumberFormat="1" applyFont="1" applyFill="1" applyBorder="1" applyAlignment="1" applyProtection="1">
      <alignment vertical="center"/>
    </xf>
    <xf numFmtId="165" fontId="8" fillId="0" borderId="9" xfId="2" applyNumberFormat="1" applyFont="1" applyFill="1" applyBorder="1"/>
    <xf numFmtId="42" fontId="8" fillId="0" borderId="10" xfId="2" applyNumberFormat="1" applyFont="1" applyFill="1" applyBorder="1"/>
    <xf numFmtId="165" fontId="7" fillId="0" borderId="11" xfId="2" applyNumberFormat="1" applyFont="1" applyFill="1" applyBorder="1"/>
    <xf numFmtId="42" fontId="7" fillId="0" borderId="12" xfId="2" applyNumberFormat="1" applyFont="1" applyFill="1" applyBorder="1"/>
    <xf numFmtId="42" fontId="7" fillId="0" borderId="13" xfId="2" applyNumberFormat="1" applyFont="1" applyFill="1" applyBorder="1"/>
    <xf numFmtId="165" fontId="8" fillId="0" borderId="9" xfId="2" applyNumberFormat="1" applyFont="1" applyFill="1" applyBorder="1" applyAlignment="1">
      <alignment horizontal="center"/>
    </xf>
    <xf numFmtId="42" fontId="7" fillId="0" borderId="11" xfId="3" applyNumberFormat="1" applyFont="1" applyFill="1" applyBorder="1" applyAlignment="1">
      <alignment wrapText="1"/>
    </xf>
    <xf numFmtId="1" fontId="7" fillId="0" borderId="12" xfId="2" applyNumberFormat="1" applyFont="1" applyFill="1" applyBorder="1"/>
    <xf numFmtId="168" fontId="6" fillId="0" borderId="0" xfId="5" applyNumberFormat="1" applyFont="1" applyFill="1" applyBorder="1"/>
    <xf numFmtId="9" fontId="6" fillId="0" borderId="0" xfId="5" applyNumberFormat="1" applyFont="1" applyFill="1" applyBorder="1" applyAlignment="1" applyProtection="1">
      <alignment vertical="center"/>
    </xf>
    <xf numFmtId="166" fontId="6" fillId="0" borderId="0" xfId="0" applyNumberFormat="1" applyFont="1" applyFill="1" applyBorder="1" applyAlignment="1" applyProtection="1">
      <alignment vertical="center"/>
    </xf>
    <xf numFmtId="42" fontId="8" fillId="0" borderId="15" xfId="3" applyNumberFormat="1" applyFont="1" applyFill="1" applyBorder="1"/>
    <xf numFmtId="165" fontId="8" fillId="0" borderId="14" xfId="2" applyNumberFormat="1" applyFont="1" applyFill="1" applyBorder="1" applyAlignment="1">
      <alignment horizontal="center"/>
    </xf>
    <xf numFmtId="1" fontId="8" fillId="0" borderId="15" xfId="2" applyNumberFormat="1" applyFont="1" applyFill="1" applyBorder="1"/>
    <xf numFmtId="42" fontId="8" fillId="0" borderId="15" xfId="2" applyNumberFormat="1" applyFont="1" applyFill="1" applyBorder="1"/>
    <xf numFmtId="42" fontId="8" fillId="0" borderId="16" xfId="2" applyNumberFormat="1" applyFont="1" applyFill="1" applyBorder="1"/>
    <xf numFmtId="165" fontId="8" fillId="0" borderId="14" xfId="2" applyNumberFormat="1" applyFont="1" applyFill="1" applyBorder="1"/>
    <xf numFmtId="42" fontId="5" fillId="0" borderId="15" xfId="0" applyNumberFormat="1" applyFont="1" applyFill="1" applyBorder="1" applyAlignment="1" applyProtection="1">
      <alignment horizontal="left"/>
      <protection locked="0"/>
    </xf>
    <xf numFmtId="42" fontId="5" fillId="0" borderId="14" xfId="0" applyNumberFormat="1" applyFont="1" applyFill="1" applyBorder="1" applyAlignment="1" applyProtection="1">
      <alignment horizontal="left" vertical="center"/>
    </xf>
    <xf numFmtId="42" fontId="5" fillId="0" borderId="15" xfId="0" applyNumberFormat="1" applyFont="1" applyFill="1" applyBorder="1" applyAlignment="1" applyProtection="1">
      <alignment vertical="center"/>
    </xf>
    <xf numFmtId="42" fontId="5" fillId="0" borderId="16" xfId="0" applyNumberFormat="1" applyFont="1" applyFill="1" applyBorder="1" applyAlignment="1" applyProtection="1">
      <alignment vertical="center"/>
    </xf>
    <xf numFmtId="1" fontId="7" fillId="0" borderId="0" xfId="0" applyNumberFormat="1" applyFont="1" applyFill="1" applyBorder="1" applyAlignment="1" applyProtection="1">
      <alignment horizontal="left"/>
    </xf>
    <xf numFmtId="1" fontId="8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>
      <alignment horizontal="center"/>
    </xf>
    <xf numFmtId="9" fontId="8" fillId="0" borderId="0" xfId="0" applyNumberFormat="1" applyFont="1" applyFill="1" applyBorder="1" applyAlignment="1" applyProtection="1">
      <alignment horizontal="center" vertical="center"/>
    </xf>
    <xf numFmtId="44" fontId="6" fillId="0" borderId="0" xfId="0" applyNumberFormat="1" applyFont="1" applyFill="1" applyBorder="1"/>
    <xf numFmtId="169" fontId="6" fillId="0" borderId="0" xfId="0" applyNumberFormat="1" applyFont="1" applyFill="1" applyBorder="1"/>
    <xf numFmtId="42" fontId="7" fillId="0" borderId="6" xfId="3" applyNumberFormat="1" applyFont="1" applyFill="1" applyBorder="1" applyAlignment="1">
      <alignment horizontal="left" wrapText="1"/>
    </xf>
    <xf numFmtId="42" fontId="6" fillId="0" borderId="7" xfId="0" applyNumberFormat="1" applyFont="1" applyFill="1" applyBorder="1"/>
    <xf numFmtId="42" fontId="7" fillId="0" borderId="7" xfId="3" applyNumberFormat="1" applyFont="1" applyFill="1" applyBorder="1" applyAlignment="1">
      <alignment horizontal="left" wrapText="1"/>
    </xf>
    <xf numFmtId="42" fontId="7" fillId="0" borderId="8" xfId="3" applyNumberFormat="1" applyFont="1" applyFill="1" applyBorder="1" applyAlignment="1">
      <alignment horizontal="left" wrapText="1"/>
    </xf>
    <xf numFmtId="42" fontId="8" fillId="0" borderId="9" xfId="3" applyNumberFormat="1" applyFont="1" applyFill="1" applyBorder="1" applyAlignment="1">
      <alignment horizontal="left" wrapText="1"/>
    </xf>
    <xf numFmtId="42" fontId="8" fillId="0" borderId="10" xfId="3" applyNumberFormat="1" applyFont="1" applyFill="1" applyBorder="1" applyAlignment="1">
      <alignment horizontal="left" wrapText="1"/>
    </xf>
    <xf numFmtId="42" fontId="6" fillId="0" borderId="12" xfId="0" applyNumberFormat="1" applyFont="1" applyFill="1" applyBorder="1" applyAlignment="1" applyProtection="1">
      <alignment vertical="center"/>
    </xf>
    <xf numFmtId="42" fontId="6" fillId="0" borderId="12" xfId="0" applyNumberFormat="1" applyFont="1" applyFill="1" applyBorder="1"/>
    <xf numFmtId="42" fontId="6" fillId="0" borderId="13" xfId="0" applyNumberFormat="1" applyFont="1" applyFill="1" applyBorder="1" applyAlignment="1" applyProtection="1">
      <alignment vertical="center"/>
    </xf>
    <xf numFmtId="42" fontId="10" fillId="0" borderId="2" xfId="0" applyNumberFormat="1" applyFont="1" applyFill="1" applyBorder="1" applyAlignment="1" applyProtection="1">
      <alignment horizontal="center" vertical="center"/>
    </xf>
    <xf numFmtId="42" fontId="10" fillId="0" borderId="3" xfId="0" applyNumberFormat="1" applyFont="1" applyFill="1" applyBorder="1" applyAlignment="1" applyProtection="1">
      <alignment horizontal="center" vertical="center"/>
    </xf>
    <xf numFmtId="42" fontId="10" fillId="0" borderId="4" xfId="0" applyNumberFormat="1" applyFont="1" applyFill="1" applyBorder="1" applyAlignment="1" applyProtection="1">
      <alignment horizontal="center" vertical="center"/>
    </xf>
    <xf numFmtId="42" fontId="7" fillId="0" borderId="14" xfId="3" applyNumberFormat="1" applyFont="1" applyFill="1" applyBorder="1" applyAlignment="1">
      <alignment horizontal="center"/>
    </xf>
    <xf numFmtId="42" fontId="7" fillId="0" borderId="15" xfId="3" applyNumberFormat="1" applyFont="1" applyFill="1" applyBorder="1" applyAlignment="1">
      <alignment horizontal="center"/>
    </xf>
    <xf numFmtId="42" fontId="7" fillId="0" borderId="16" xfId="3" applyNumberFormat="1" applyFont="1" applyFill="1" applyBorder="1" applyAlignment="1">
      <alignment horizontal="center"/>
    </xf>
  </cellXfs>
  <cellStyles count="6">
    <cellStyle name="Currency" xfId="1" builtinId="4"/>
    <cellStyle name="Geneva" xfId="4"/>
    <cellStyle name="Normal" xfId="0" builtinId="0"/>
    <cellStyle name="Normal_bandcosts" xfId="3"/>
    <cellStyle name="Normal_DANGEROUS" xfId="2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4"/>
  <sheetViews>
    <sheetView tabSelected="1" topLeftCell="A380" zoomScale="70" zoomScaleNormal="70" zoomScaleSheetLayoutView="130" workbookViewId="0">
      <selection activeCell="B414" sqref="B414"/>
    </sheetView>
  </sheetViews>
  <sheetFormatPr defaultRowHeight="15"/>
  <cols>
    <col min="1" max="1" width="21.7109375" style="2" customWidth="1"/>
    <col min="2" max="2" width="34.85546875" style="2" bestFit="1" customWidth="1"/>
    <col min="3" max="3" width="14.42578125" style="2" customWidth="1"/>
    <col min="4" max="4" width="9.42578125" style="2" bestFit="1" customWidth="1"/>
    <col min="5" max="5" width="12.28515625" style="2" bestFit="1" customWidth="1"/>
    <col min="6" max="6" width="13.5703125" style="2" bestFit="1" customWidth="1"/>
    <col min="7" max="7" width="12.85546875" style="2" customWidth="1"/>
    <col min="8" max="8" width="9.28515625" style="2" bestFit="1" customWidth="1"/>
    <col min="9" max="9" width="10.85546875" style="2" bestFit="1" customWidth="1"/>
    <col min="10" max="10" width="19.85546875" style="2" customWidth="1"/>
    <col min="11" max="11" width="47.140625" style="2" customWidth="1"/>
    <col min="12" max="12" width="20.140625" style="2" bestFit="1" customWidth="1"/>
    <col min="13" max="13" width="10.42578125" style="2" bestFit="1" customWidth="1"/>
    <col min="14" max="16384" width="9.140625" style="2"/>
  </cols>
  <sheetData>
    <row r="1" spans="1:6">
      <c r="A1" s="1" t="s">
        <v>68</v>
      </c>
      <c r="B1" s="1" t="s">
        <v>69</v>
      </c>
    </row>
    <row r="2" spans="1:6">
      <c r="A2" s="1" t="s">
        <v>70</v>
      </c>
      <c r="B2" s="1" t="s">
        <v>71</v>
      </c>
    </row>
    <row r="3" spans="1:6">
      <c r="A3" s="1" t="s">
        <v>72</v>
      </c>
      <c r="B3" s="3" t="s">
        <v>73</v>
      </c>
      <c r="C3" s="4"/>
    </row>
    <row r="4" spans="1:6">
      <c r="A4" s="1" t="s">
        <v>197</v>
      </c>
      <c r="B4" s="71">
        <v>5</v>
      </c>
      <c r="C4" s="77" t="s">
        <v>5</v>
      </c>
      <c r="D4" s="76">
        <v>8</v>
      </c>
      <c r="E4" s="30" t="s">
        <v>214</v>
      </c>
      <c r="F4" s="2">
        <v>200</v>
      </c>
    </row>
    <row r="5" spans="1:6">
      <c r="A5" s="1" t="s">
        <v>159</v>
      </c>
      <c r="B5" s="72">
        <v>4</v>
      </c>
      <c r="C5" s="77" t="s">
        <v>13</v>
      </c>
      <c r="D5" s="76">
        <v>5</v>
      </c>
      <c r="E5" s="30" t="s">
        <v>234</v>
      </c>
      <c r="F5" s="75">
        <f>B5*5</f>
        <v>20</v>
      </c>
    </row>
    <row r="6" spans="1:6">
      <c r="A6" s="1"/>
      <c r="B6" s="72"/>
      <c r="C6" s="77"/>
      <c r="D6" s="76"/>
      <c r="E6" s="30"/>
      <c r="F6" s="75"/>
    </row>
    <row r="7" spans="1:6">
      <c r="A7" s="1" t="s">
        <v>224</v>
      </c>
      <c r="B7" s="101" t="s">
        <v>225</v>
      </c>
      <c r="D7" s="76"/>
      <c r="E7" s="30"/>
      <c r="F7" s="77" t="s">
        <v>226</v>
      </c>
    </row>
    <row r="8" spans="1:6">
      <c r="A8" s="1"/>
      <c r="B8" s="102" t="str">
        <f>A28</f>
        <v xml:space="preserve">ZK101 - COMMISSIONING &amp; FEES </v>
      </c>
      <c r="D8" s="76"/>
      <c r="E8" s="30"/>
      <c r="F8" s="5">
        <f>L72</f>
        <v>7200</v>
      </c>
    </row>
    <row r="9" spans="1:6">
      <c r="A9" s="1"/>
      <c r="B9" s="102" t="str">
        <f>A75</f>
        <v xml:space="preserve">ZK102 - DEVELOPMENT &amp; R&amp;D </v>
      </c>
      <c r="D9" s="76"/>
      <c r="E9" s="30"/>
      <c r="F9" s="5">
        <f>L95</f>
        <v>3250</v>
      </c>
    </row>
    <row r="10" spans="1:6">
      <c r="A10" s="1"/>
      <c r="B10" s="102" t="str">
        <f>A97</f>
        <v xml:space="preserve">ZK103 - CREATIVE TEAM, PRODUCTION TEAM &amp; CONSULTANTS </v>
      </c>
      <c r="C10" s="77"/>
      <c r="D10" s="76"/>
      <c r="E10" s="30"/>
      <c r="F10" s="2">
        <f>L152</f>
        <v>104573</v>
      </c>
    </row>
    <row r="11" spans="1:6">
      <c r="A11" s="1"/>
      <c r="B11" s="102" t="str">
        <f>A154</f>
        <v xml:space="preserve">ZK104 - PERFORMERS AND MUSICIANS </v>
      </c>
      <c r="C11" s="77"/>
      <c r="D11" s="76"/>
      <c r="E11" s="30"/>
      <c r="F11" s="2">
        <f>L185</f>
        <v>87973.333333333328</v>
      </c>
    </row>
    <row r="12" spans="1:6">
      <c r="A12" s="1"/>
      <c r="B12" s="102" t="str">
        <f>A187</f>
        <v xml:space="preserve">ZK105 - REHEARSAL COSTS </v>
      </c>
      <c r="C12" s="77"/>
      <c r="D12" s="76"/>
      <c r="E12" s="30"/>
      <c r="F12" s="2">
        <f>L204</f>
        <v>4250</v>
      </c>
    </row>
    <row r="13" spans="1:6">
      <c r="A13" s="1"/>
      <c r="B13" s="102" t="str">
        <f>A207</f>
        <v xml:space="preserve">ZK106 - TECHNICAL &amp; PRODUCTION </v>
      </c>
      <c r="C13" s="77"/>
      <c r="D13" s="76"/>
      <c r="E13" s="30"/>
      <c r="F13" s="2">
        <f>L247</f>
        <v>49400</v>
      </c>
    </row>
    <row r="14" spans="1:6">
      <c r="A14" s="1"/>
      <c r="B14" s="102" t="str">
        <f>A249</f>
        <v xml:space="preserve">ZK107 - VENUE &amp; LOGISTICS </v>
      </c>
      <c r="C14" s="77"/>
      <c r="D14" s="76"/>
      <c r="E14" s="30"/>
      <c r="F14" s="2">
        <f>L282</f>
        <v>9750</v>
      </c>
    </row>
    <row r="15" spans="1:6">
      <c r="A15" s="1"/>
      <c r="B15" s="102" t="str">
        <f>A284</f>
        <v>ZK108 - PROGRAMME LEGAL &amp; DOCUMENTATION</v>
      </c>
      <c r="C15" s="77"/>
      <c r="D15" s="76"/>
      <c r="E15" s="30"/>
      <c r="F15" s="2">
        <f>L292</f>
        <v>1000</v>
      </c>
    </row>
    <row r="16" spans="1:6">
      <c r="A16" s="1"/>
      <c r="B16" s="102" t="str">
        <f>A294</f>
        <v>ZK109 - PROGRAMME MARKETING, DIGITAL &amp; COMMS</v>
      </c>
      <c r="C16" s="77"/>
      <c r="D16" s="76"/>
      <c r="E16" s="30"/>
      <c r="F16" s="2">
        <f>L320</f>
        <v>17500</v>
      </c>
    </row>
    <row r="17" spans="1:12">
      <c r="A17" s="1"/>
      <c r="B17" s="102" t="str">
        <f>A322</f>
        <v xml:space="preserve">ZK110 - PROGRAMME EDUCATION &amp; COMMUNITY ENGAGEMENT </v>
      </c>
      <c r="C17" s="77"/>
      <c r="D17" s="76"/>
      <c r="E17" s="30"/>
      <c r="F17" s="2">
        <f>L340</f>
        <v>2300</v>
      </c>
    </row>
    <row r="18" spans="1:12">
      <c r="A18" s="1"/>
      <c r="B18" s="102" t="str">
        <f>A342</f>
        <v xml:space="preserve">ZK111 - PROGRAMME VOLUNTEERING </v>
      </c>
      <c r="C18" s="77"/>
      <c r="D18" s="76"/>
      <c r="E18" s="30"/>
      <c r="F18" s="2">
        <f>L358</f>
        <v>0</v>
      </c>
    </row>
    <row r="19" spans="1:12">
      <c r="A19" s="1"/>
      <c r="B19" s="102" t="str">
        <f>A361</f>
        <v xml:space="preserve">ZK112 - ARTIST &amp; GUEST LIAISON </v>
      </c>
      <c r="C19" s="77"/>
      <c r="D19" s="76"/>
      <c r="E19" s="30"/>
      <c r="F19" s="2">
        <f>L378</f>
        <v>1100</v>
      </c>
    </row>
    <row r="20" spans="1:12">
      <c r="A20" s="1"/>
      <c r="B20" s="102" t="str">
        <f>A380</f>
        <v xml:space="preserve">ZK113 - RUNNING COSTS </v>
      </c>
      <c r="C20" s="77"/>
      <c r="D20" s="76"/>
      <c r="E20" s="30"/>
      <c r="F20" s="2">
        <f>L390</f>
        <v>0</v>
      </c>
    </row>
    <row r="21" spans="1:12">
      <c r="A21" s="1"/>
      <c r="B21" s="102" t="str">
        <f>A393</f>
        <v>ZK114 - ADMIN &amp; MISC</v>
      </c>
      <c r="C21" s="77"/>
      <c r="D21" s="76"/>
      <c r="E21" s="30"/>
      <c r="F21" s="2">
        <f>L401</f>
        <v>500</v>
      </c>
    </row>
    <row r="22" spans="1:12">
      <c r="A22" s="1"/>
      <c r="B22" s="101" t="s">
        <v>226</v>
      </c>
      <c r="C22" s="77"/>
      <c r="D22" s="103"/>
      <c r="E22" s="30"/>
      <c r="F22" s="30">
        <f>SUM(F8:F21)</f>
        <v>288796.33333333331</v>
      </c>
    </row>
    <row r="23" spans="1:12">
      <c r="A23" s="1"/>
      <c r="B23" s="102"/>
      <c r="C23" s="77"/>
      <c r="D23" s="76"/>
      <c r="E23" s="30"/>
      <c r="F23" s="75"/>
    </row>
    <row r="24" spans="1:12">
      <c r="A24" s="1"/>
      <c r="B24" s="102" t="s">
        <v>236</v>
      </c>
      <c r="C24" s="5">
        <v>4000</v>
      </c>
      <c r="D24" s="76" t="s">
        <v>244</v>
      </c>
      <c r="E24" s="30"/>
      <c r="F24" s="105">
        <f>C24*F5</f>
        <v>80000</v>
      </c>
      <c r="G24" s="2" t="s">
        <v>299</v>
      </c>
      <c r="H24" s="2">
        <f>SUM(240*20)</f>
        <v>4800</v>
      </c>
    </row>
    <row r="25" spans="1:12">
      <c r="A25" s="1"/>
      <c r="B25" s="102" t="s">
        <v>237</v>
      </c>
      <c r="C25" s="77"/>
      <c r="D25" s="76"/>
      <c r="E25" s="30"/>
      <c r="F25" s="105">
        <v>200000</v>
      </c>
    </row>
    <row r="26" spans="1:12">
      <c r="A26" s="1"/>
      <c r="B26" s="102" t="s">
        <v>238</v>
      </c>
      <c r="C26" s="77"/>
      <c r="D26" s="76"/>
      <c r="E26" s="30"/>
      <c r="F26" s="106">
        <f>F25+F24-F22</f>
        <v>-8796.3333333333139</v>
      </c>
    </row>
    <row r="27" spans="1:12" ht="15.75" thickBot="1">
      <c r="A27" s="6"/>
      <c r="B27" s="6"/>
      <c r="C27" s="4"/>
      <c r="D27" s="76"/>
    </row>
    <row r="28" spans="1:12" ht="16.5" customHeight="1" thickBot="1">
      <c r="A28" s="116" t="s">
        <v>74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8"/>
    </row>
    <row r="29" spans="1:12" ht="16.5" customHeight="1">
      <c r="A29" s="31"/>
      <c r="B29" s="3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 ht="16.5" customHeight="1">
      <c r="A30" s="52"/>
      <c r="B30" s="32" t="s">
        <v>165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</row>
    <row r="31" spans="1:12" s="35" customFormat="1" ht="16.5" customHeight="1">
      <c r="A31" s="38"/>
      <c r="B31" s="32" t="s">
        <v>99</v>
      </c>
      <c r="C31" s="38"/>
      <c r="D31" s="38"/>
      <c r="E31" s="38"/>
      <c r="F31" s="38"/>
      <c r="G31" s="38"/>
      <c r="H31" s="38"/>
      <c r="I31" s="38"/>
      <c r="J31" s="38"/>
      <c r="K31" s="38"/>
      <c r="L31" s="38">
        <f>SUM(L30:L30)</f>
        <v>0</v>
      </c>
    </row>
    <row r="32" spans="1:12" s="35" customFormat="1" ht="16.5" customHeight="1">
      <c r="A32" s="38"/>
      <c r="B32" s="32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12" s="35" customFormat="1" ht="16.5" customHeight="1">
      <c r="A33" s="38"/>
      <c r="B33" s="32" t="s">
        <v>166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1:12" s="35" customFormat="1" ht="16.5" customHeight="1">
      <c r="A34" s="38"/>
      <c r="B34" s="32" t="s">
        <v>99</v>
      </c>
      <c r="C34" s="38"/>
      <c r="D34" s="38"/>
      <c r="E34" s="38"/>
      <c r="F34" s="38"/>
      <c r="G34" s="38"/>
      <c r="H34" s="38"/>
      <c r="I34" s="38"/>
      <c r="J34" s="38"/>
      <c r="K34" s="38"/>
      <c r="L34" s="38">
        <f>SUM(L33:L33)</f>
        <v>0</v>
      </c>
    </row>
    <row r="35" spans="1:12" s="35" customFormat="1" ht="16.5" customHeight="1">
      <c r="A35" s="38"/>
      <c r="B35" s="32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s="35" customFormat="1" ht="16.5" customHeight="1">
      <c r="A36" s="38"/>
      <c r="B36" s="32" t="s">
        <v>167</v>
      </c>
      <c r="C36" s="104">
        <v>0.09</v>
      </c>
      <c r="D36" s="38" t="s">
        <v>233</v>
      </c>
      <c r="E36" s="38"/>
      <c r="F36" s="38"/>
      <c r="G36" s="38"/>
      <c r="H36" s="38"/>
      <c r="I36" s="38"/>
      <c r="J36" s="38"/>
      <c r="K36" s="38"/>
      <c r="L36" s="38">
        <f>C36*F24</f>
        <v>7200</v>
      </c>
    </row>
    <row r="37" spans="1:12" s="35" customFormat="1" ht="16.5" customHeight="1">
      <c r="A37" s="38"/>
      <c r="B37" s="32" t="s">
        <v>98</v>
      </c>
      <c r="C37" s="38"/>
      <c r="D37" s="38"/>
      <c r="E37" s="38"/>
      <c r="F37" s="38"/>
      <c r="G37" s="38"/>
      <c r="H37" s="38"/>
      <c r="I37" s="38"/>
      <c r="J37" s="38"/>
      <c r="K37" s="38"/>
      <c r="L37" s="38">
        <f>SUM(L36:L36)</f>
        <v>7200</v>
      </c>
    </row>
    <row r="38" spans="1:12" s="35" customFormat="1" ht="16.5" customHeight="1">
      <c r="A38" s="38"/>
      <c r="B38" s="32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2" s="35" customFormat="1" ht="16.5" customHeight="1">
      <c r="A39" s="38"/>
      <c r="B39" s="32" t="s">
        <v>168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2" s="35" customFormat="1" ht="16.5" customHeight="1">
      <c r="A40" s="38"/>
      <c r="B40" s="32" t="s">
        <v>99</v>
      </c>
      <c r="C40" s="38"/>
      <c r="D40" s="38"/>
      <c r="E40" s="38"/>
      <c r="F40" s="38"/>
      <c r="G40" s="38"/>
      <c r="H40" s="38"/>
      <c r="I40" s="38"/>
      <c r="J40" s="38"/>
      <c r="K40" s="38"/>
      <c r="L40" s="38">
        <f>SUM(L39:L39)</f>
        <v>0</v>
      </c>
    </row>
    <row r="41" spans="1:12" s="35" customFormat="1" ht="16.5" customHeight="1">
      <c r="A41" s="38"/>
      <c r="B41" s="32"/>
      <c r="C41" s="38"/>
      <c r="D41" s="38"/>
      <c r="E41" s="38"/>
      <c r="F41" s="38"/>
      <c r="G41" s="38"/>
      <c r="H41" s="38"/>
      <c r="I41" s="38"/>
      <c r="J41" s="38"/>
      <c r="K41" s="38"/>
      <c r="L41" s="38"/>
    </row>
    <row r="42" spans="1:12" s="35" customFormat="1" ht="16.5" customHeight="1">
      <c r="A42" s="38"/>
      <c r="B42" s="32" t="s">
        <v>169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</row>
    <row r="43" spans="1:12" s="35" customFormat="1" ht="16.5" customHeight="1">
      <c r="A43" s="38"/>
      <c r="B43" s="32" t="s">
        <v>98</v>
      </c>
      <c r="C43" s="38"/>
      <c r="D43" s="38"/>
      <c r="E43" s="38"/>
      <c r="F43" s="38"/>
      <c r="G43" s="38"/>
      <c r="H43" s="38"/>
      <c r="I43" s="38"/>
      <c r="J43" s="38"/>
      <c r="K43" s="38"/>
      <c r="L43" s="38">
        <f>SUM(L42:L42)</f>
        <v>0</v>
      </c>
    </row>
    <row r="44" spans="1:12" s="35" customFormat="1" ht="16.5" customHeight="1">
      <c r="A44" s="38"/>
      <c r="B44" s="32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2" s="35" customFormat="1" ht="16.5" customHeight="1">
      <c r="A45" s="38"/>
      <c r="B45" s="32" t="s">
        <v>170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</row>
    <row r="46" spans="1:12" s="35" customFormat="1" ht="16.5" customHeight="1">
      <c r="A46" s="38"/>
      <c r="B46" s="32" t="s">
        <v>98</v>
      </c>
      <c r="C46" s="38"/>
      <c r="D46" s="38"/>
      <c r="E46" s="38"/>
      <c r="F46" s="38"/>
      <c r="G46" s="38"/>
      <c r="H46" s="38"/>
      <c r="I46" s="38"/>
      <c r="J46" s="38"/>
      <c r="K46" s="38"/>
      <c r="L46" s="38">
        <f>SUM(L45:L45)</f>
        <v>0</v>
      </c>
    </row>
    <row r="47" spans="1:12" s="35" customFormat="1" ht="15.75" customHeight="1">
      <c r="A47" s="38"/>
      <c r="B47" s="32"/>
      <c r="C47" s="38"/>
      <c r="D47" s="38"/>
      <c r="E47" s="38"/>
      <c r="F47" s="38"/>
      <c r="G47" s="38"/>
      <c r="H47" s="38"/>
      <c r="I47" s="38"/>
      <c r="J47" s="38"/>
      <c r="K47" s="38"/>
      <c r="L47" s="38"/>
    </row>
    <row r="48" spans="1:12" s="35" customFormat="1" ht="15.75" customHeight="1">
      <c r="A48" s="38"/>
      <c r="B48" s="32" t="s">
        <v>171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spans="1:12" s="35" customFormat="1" ht="15.75" customHeight="1">
      <c r="A49" s="38"/>
      <c r="B49" s="32" t="s">
        <v>98</v>
      </c>
      <c r="C49" s="38"/>
      <c r="D49" s="38"/>
      <c r="E49" s="38"/>
      <c r="F49" s="38"/>
      <c r="G49" s="38"/>
      <c r="H49" s="38"/>
      <c r="I49" s="38"/>
      <c r="J49" s="38"/>
      <c r="K49" s="38"/>
      <c r="L49" s="38">
        <f>SUM(L48:L48)</f>
        <v>0</v>
      </c>
    </row>
    <row r="50" spans="1:12" s="35" customFormat="1" ht="15.75" customHeight="1">
      <c r="A50" s="38"/>
      <c r="B50" s="32"/>
      <c r="C50" s="38"/>
      <c r="D50" s="38"/>
      <c r="E50" s="38"/>
      <c r="F50" s="38"/>
      <c r="G50" s="38"/>
      <c r="H50" s="38"/>
      <c r="I50" s="38"/>
      <c r="J50" s="38"/>
      <c r="K50" s="38"/>
      <c r="L50" s="38"/>
    </row>
    <row r="51" spans="1:12" s="35" customFormat="1" ht="15.75" customHeight="1">
      <c r="A51" s="38"/>
      <c r="B51" s="32" t="s">
        <v>172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</row>
    <row r="52" spans="1:12" s="35" customFormat="1" ht="15.75" customHeight="1">
      <c r="A52" s="38"/>
      <c r="B52" s="32" t="s">
        <v>98</v>
      </c>
      <c r="C52" s="38"/>
      <c r="D52" s="38"/>
      <c r="E52" s="38"/>
      <c r="F52" s="38"/>
      <c r="G52" s="38"/>
      <c r="H52" s="38"/>
      <c r="I52" s="38"/>
      <c r="J52" s="38"/>
      <c r="K52" s="38"/>
      <c r="L52" s="38">
        <f>SUM(L51:L51)</f>
        <v>0</v>
      </c>
    </row>
    <row r="53" spans="1:12" s="35" customFormat="1" ht="16.5" customHeight="1">
      <c r="A53" s="38"/>
      <c r="B53" s="32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spans="1:12" s="35" customFormat="1" ht="16.5" customHeight="1">
      <c r="A54" s="38"/>
      <c r="B54" s="32" t="s">
        <v>173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spans="1:12" s="35" customFormat="1" ht="16.5" customHeight="1">
      <c r="A55" s="38"/>
      <c r="B55" s="32" t="s">
        <v>98</v>
      </c>
      <c r="C55" s="38"/>
      <c r="D55" s="38"/>
      <c r="E55" s="38"/>
      <c r="F55" s="38"/>
      <c r="G55" s="38"/>
      <c r="H55" s="38"/>
      <c r="I55" s="38"/>
      <c r="J55" s="38"/>
      <c r="K55" s="38"/>
      <c r="L55" s="38">
        <f>SUM(L54:L54)</f>
        <v>0</v>
      </c>
    </row>
    <row r="56" spans="1:12" s="35" customFormat="1" ht="16.5" customHeight="1">
      <c r="A56" s="38"/>
      <c r="B56" s="32"/>
      <c r="C56" s="38"/>
      <c r="D56" s="38"/>
      <c r="E56" s="38"/>
      <c r="F56" s="38"/>
      <c r="G56" s="38"/>
      <c r="H56" s="38"/>
      <c r="I56" s="38"/>
      <c r="J56" s="38"/>
      <c r="K56" s="38"/>
      <c r="L56" s="38"/>
    </row>
    <row r="57" spans="1:12" s="35" customFormat="1" ht="16.5" customHeight="1">
      <c r="A57" s="38"/>
      <c r="B57" s="32" t="s">
        <v>174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spans="1:12" s="35" customFormat="1" ht="16.5" customHeight="1">
      <c r="A58" s="38"/>
      <c r="B58" s="32" t="s">
        <v>98</v>
      </c>
      <c r="C58" s="38"/>
      <c r="D58" s="38"/>
      <c r="E58" s="38"/>
      <c r="F58" s="38"/>
      <c r="G58" s="38"/>
      <c r="H58" s="38"/>
      <c r="I58" s="38"/>
      <c r="J58" s="38"/>
      <c r="K58" s="38"/>
      <c r="L58" s="38">
        <f>SUM(L57:L57)</f>
        <v>0</v>
      </c>
    </row>
    <row r="59" spans="1:12" s="35" customFormat="1" ht="16.5" customHeight="1">
      <c r="A59" s="38"/>
      <c r="B59" s="32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spans="1:12" s="35" customFormat="1" ht="16.5" customHeight="1">
      <c r="A60" s="38"/>
      <c r="B60" s="32" t="s">
        <v>175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spans="1:12" s="35" customFormat="1" ht="16.5" customHeight="1">
      <c r="A61" s="38"/>
      <c r="B61" s="32" t="s">
        <v>98</v>
      </c>
      <c r="C61" s="38"/>
      <c r="D61" s="38"/>
      <c r="E61" s="38"/>
      <c r="F61" s="38"/>
      <c r="G61" s="38"/>
      <c r="H61" s="38"/>
      <c r="I61" s="38"/>
      <c r="J61" s="38"/>
      <c r="K61" s="38"/>
      <c r="L61" s="38">
        <f>SUM(L60:L60)</f>
        <v>0</v>
      </c>
    </row>
    <row r="62" spans="1:12" s="35" customFormat="1" ht="16.5" customHeight="1">
      <c r="A62" s="38"/>
      <c r="B62" s="32"/>
      <c r="C62" s="38"/>
      <c r="D62" s="38"/>
      <c r="E62" s="38"/>
      <c r="F62" s="38"/>
      <c r="G62" s="38"/>
      <c r="H62" s="38"/>
      <c r="I62" s="38"/>
      <c r="J62" s="38"/>
      <c r="K62" s="38"/>
      <c r="L62" s="38"/>
    </row>
    <row r="63" spans="1:12" s="35" customFormat="1" ht="16.5" customHeight="1">
      <c r="A63" s="38"/>
      <c r="B63" s="32" t="s">
        <v>176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</row>
    <row r="64" spans="1:12" s="35" customFormat="1" ht="16.5" customHeight="1">
      <c r="A64" s="38"/>
      <c r="B64" s="32" t="s">
        <v>98</v>
      </c>
      <c r="C64" s="38"/>
      <c r="D64" s="38"/>
      <c r="E64" s="38"/>
      <c r="F64" s="38"/>
      <c r="G64" s="38"/>
      <c r="H64" s="38"/>
      <c r="I64" s="38"/>
      <c r="J64" s="38"/>
      <c r="K64" s="38"/>
      <c r="L64" s="38">
        <f>SUM(L63:L63)</f>
        <v>0</v>
      </c>
    </row>
    <row r="65" spans="1:12" s="35" customFormat="1" ht="16.5" customHeight="1">
      <c r="A65" s="38"/>
      <c r="B65" s="32"/>
      <c r="C65" s="38"/>
      <c r="D65" s="38"/>
      <c r="E65" s="38"/>
      <c r="F65" s="38"/>
      <c r="G65" s="38"/>
      <c r="H65" s="38"/>
      <c r="I65" s="38"/>
      <c r="J65" s="38"/>
      <c r="K65" s="38"/>
      <c r="L65" s="38"/>
    </row>
    <row r="66" spans="1:12" s="35" customFormat="1" ht="16.5" customHeight="1">
      <c r="A66" s="38"/>
      <c r="B66" s="32" t="s">
        <v>177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</row>
    <row r="67" spans="1:12" s="35" customFormat="1" ht="16.5" customHeight="1">
      <c r="A67" s="38"/>
      <c r="B67" s="32" t="s">
        <v>98</v>
      </c>
      <c r="C67" s="38"/>
      <c r="D67" s="38"/>
      <c r="E67" s="38"/>
      <c r="F67" s="38"/>
      <c r="G67" s="38"/>
      <c r="H67" s="38"/>
      <c r="I67" s="38"/>
      <c r="J67" s="38"/>
      <c r="K67" s="38"/>
      <c r="L67" s="38">
        <f>SUM(L66:L66)</f>
        <v>0</v>
      </c>
    </row>
    <row r="68" spans="1:12" s="35" customFormat="1" ht="16.5" customHeight="1">
      <c r="A68" s="38"/>
      <c r="B68" s="32"/>
      <c r="C68" s="38"/>
      <c r="D68" s="38"/>
      <c r="E68" s="38"/>
      <c r="F68" s="38"/>
      <c r="G68" s="38"/>
      <c r="H68" s="38"/>
      <c r="I68" s="38"/>
      <c r="J68" s="38"/>
      <c r="K68" s="38"/>
      <c r="L68" s="38"/>
    </row>
    <row r="69" spans="1:12" s="35" customFormat="1" ht="16.5" customHeight="1">
      <c r="A69" s="38"/>
      <c r="B69" s="32" t="s">
        <v>178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</row>
    <row r="70" spans="1:12" s="35" customFormat="1" ht="16.5" customHeight="1">
      <c r="A70" s="38"/>
      <c r="B70" s="32" t="s">
        <v>98</v>
      </c>
      <c r="C70" s="38"/>
      <c r="D70" s="38"/>
      <c r="E70" s="38"/>
      <c r="F70" s="38"/>
      <c r="G70" s="38"/>
      <c r="H70" s="38"/>
      <c r="I70" s="38"/>
      <c r="J70" s="38"/>
      <c r="K70" s="38"/>
      <c r="L70" s="38">
        <f>SUM(L69:L69)</f>
        <v>0</v>
      </c>
    </row>
    <row r="71" spans="1:12" s="35" customFormat="1" ht="16.5" customHeight="1">
      <c r="A71" s="40"/>
      <c r="B71" s="3"/>
      <c r="C71" s="40"/>
      <c r="D71" s="40"/>
      <c r="E71" s="40"/>
      <c r="F71" s="40"/>
      <c r="G71" s="40"/>
      <c r="H71" s="40"/>
      <c r="I71" s="40"/>
      <c r="J71" s="40"/>
      <c r="K71" s="40"/>
      <c r="L71" s="40"/>
    </row>
    <row r="72" spans="1:12" s="1" customFormat="1" ht="16.5" customHeight="1">
      <c r="A72" s="40"/>
      <c r="B72" s="3" t="s">
        <v>179</v>
      </c>
      <c r="C72" s="40"/>
      <c r="D72" s="40"/>
      <c r="E72" s="40"/>
      <c r="F72" s="40"/>
      <c r="G72" s="40"/>
      <c r="H72" s="40"/>
      <c r="I72" s="40"/>
      <c r="J72" s="40"/>
      <c r="K72" s="40"/>
      <c r="L72" s="40">
        <f>SUM(L31+L34+L37+L40+L43+L46+L49+L52+L55+L58+L61+L64+L67+L70)</f>
        <v>7200</v>
      </c>
    </row>
    <row r="73" spans="1:12" s="35" customFormat="1" ht="16.5" customHeight="1">
      <c r="A73" s="40"/>
      <c r="B73" s="3"/>
      <c r="C73" s="40"/>
      <c r="D73" s="40"/>
      <c r="E73" s="40"/>
      <c r="F73" s="40"/>
      <c r="G73" s="40"/>
      <c r="H73" s="40"/>
      <c r="I73" s="40"/>
      <c r="J73" s="40"/>
      <c r="K73" s="40"/>
      <c r="L73" s="40"/>
    </row>
    <row r="74" spans="1:12" ht="15.75" thickBot="1">
      <c r="A74" s="6"/>
      <c r="B74" s="3"/>
      <c r="C74" s="4"/>
    </row>
    <row r="75" spans="1:12" ht="15.75" thickBot="1">
      <c r="A75" s="116" t="s">
        <v>75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8"/>
    </row>
    <row r="76" spans="1:12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</row>
    <row r="77" spans="1:12" s="35" customFormat="1">
      <c r="A77" s="40"/>
      <c r="B77" s="32" t="s">
        <v>180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</row>
    <row r="78" spans="1:12" s="35" customFormat="1">
      <c r="A78" s="40"/>
      <c r="B78" s="32" t="s">
        <v>98</v>
      </c>
      <c r="C78" s="40"/>
      <c r="D78" s="40"/>
      <c r="E78" s="40"/>
      <c r="F78" s="40"/>
      <c r="G78" s="40"/>
      <c r="H78" s="40"/>
      <c r="I78" s="40"/>
      <c r="J78" s="40"/>
      <c r="K78" s="40"/>
      <c r="L78" s="40">
        <f>SUM(L77:L77)</f>
        <v>0</v>
      </c>
    </row>
    <row r="79" spans="1:12" s="35" customFormat="1">
      <c r="A79" s="40"/>
      <c r="B79" s="32"/>
      <c r="C79" s="40"/>
      <c r="D79" s="40"/>
      <c r="E79" s="40"/>
      <c r="F79" s="40"/>
      <c r="G79" s="40"/>
      <c r="H79" s="40"/>
      <c r="I79" s="40"/>
      <c r="J79" s="40"/>
      <c r="K79" s="40"/>
      <c r="L79" s="40"/>
    </row>
    <row r="80" spans="1:12" s="35" customFormat="1">
      <c r="A80" s="40"/>
      <c r="B80" s="32" t="s">
        <v>181</v>
      </c>
      <c r="C80" s="40"/>
      <c r="D80" s="40"/>
      <c r="E80" s="40"/>
      <c r="F80" s="40"/>
      <c r="G80" s="40"/>
      <c r="H80" s="40"/>
      <c r="I80" s="40"/>
      <c r="J80" s="40"/>
      <c r="K80" s="40"/>
      <c r="L80" s="40"/>
    </row>
    <row r="81" spans="1:13" s="35" customFormat="1">
      <c r="A81" s="40"/>
      <c r="B81" s="32" t="s">
        <v>98</v>
      </c>
      <c r="C81" s="40"/>
      <c r="D81" s="40"/>
      <c r="E81" s="40"/>
      <c r="F81" s="40"/>
      <c r="G81" s="40"/>
      <c r="H81" s="40"/>
      <c r="I81" s="40"/>
      <c r="J81" s="40"/>
      <c r="K81" s="40"/>
      <c r="L81" s="40">
        <f>SUM(L80:L80)</f>
        <v>0</v>
      </c>
    </row>
    <row r="82" spans="1:13" s="35" customFormat="1">
      <c r="A82" s="40"/>
      <c r="B82" s="32"/>
      <c r="C82" s="40"/>
      <c r="D82" s="40"/>
      <c r="E82" s="40"/>
      <c r="F82" s="40"/>
      <c r="G82" s="40"/>
      <c r="H82" s="40"/>
      <c r="I82" s="40"/>
      <c r="J82" s="40"/>
      <c r="K82" s="40"/>
      <c r="L82" s="40"/>
    </row>
    <row r="83" spans="1:13" s="35" customFormat="1">
      <c r="A83" s="40"/>
      <c r="B83" s="32" t="s">
        <v>183</v>
      </c>
      <c r="C83" s="40"/>
      <c r="D83" s="40"/>
      <c r="E83" s="40"/>
      <c r="F83" s="40"/>
      <c r="G83" s="40"/>
      <c r="H83" s="40"/>
      <c r="I83" s="40"/>
      <c r="J83" s="40"/>
      <c r="K83" s="40"/>
      <c r="L83" s="40"/>
    </row>
    <row r="84" spans="1:13" s="35" customFormat="1">
      <c r="A84" s="40"/>
      <c r="B84" s="32" t="s">
        <v>98</v>
      </c>
      <c r="C84" s="40"/>
      <c r="D84" s="40"/>
      <c r="E84" s="40"/>
      <c r="F84" s="40"/>
      <c r="G84" s="40"/>
      <c r="H84" s="40"/>
      <c r="I84" s="40"/>
      <c r="J84" s="40"/>
      <c r="K84" s="40"/>
      <c r="L84" s="40">
        <f>SUM(L83:L83)</f>
        <v>0</v>
      </c>
    </row>
    <row r="85" spans="1:13" s="35" customFormat="1">
      <c r="A85" s="40"/>
      <c r="B85" s="32"/>
      <c r="C85" s="40"/>
      <c r="D85" s="40"/>
      <c r="E85" s="40"/>
      <c r="F85" s="40"/>
      <c r="G85" s="40"/>
      <c r="H85" s="40"/>
      <c r="I85" s="40"/>
      <c r="J85" s="40"/>
      <c r="K85" s="40"/>
      <c r="L85" s="40"/>
    </row>
    <row r="86" spans="1:13" s="35" customFormat="1">
      <c r="A86" s="40"/>
      <c r="B86" s="32" t="s">
        <v>182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</row>
    <row r="87" spans="1:13" s="35" customFormat="1">
      <c r="A87" s="40"/>
      <c r="B87" s="32" t="s">
        <v>98</v>
      </c>
      <c r="C87" s="40"/>
      <c r="D87" s="40"/>
      <c r="E87" s="40"/>
      <c r="F87" s="40"/>
      <c r="G87" s="40"/>
      <c r="H87" s="40"/>
      <c r="I87" s="40"/>
      <c r="J87" s="40"/>
      <c r="K87" s="40"/>
      <c r="L87" s="40">
        <f>SUM(L86:L86)</f>
        <v>0</v>
      </c>
    </row>
    <row r="88" spans="1:13" s="35" customFormat="1">
      <c r="A88" s="40"/>
      <c r="B88" s="32"/>
      <c r="C88" s="40"/>
      <c r="D88" s="40"/>
      <c r="E88" s="40"/>
      <c r="F88" s="40"/>
      <c r="G88" s="40"/>
      <c r="H88" s="40"/>
      <c r="I88" s="40"/>
      <c r="J88" s="40"/>
      <c r="K88" s="40"/>
      <c r="L88" s="40"/>
    </row>
    <row r="89" spans="1:13" s="35" customFormat="1">
      <c r="A89" s="40"/>
      <c r="B89" s="32" t="s">
        <v>184</v>
      </c>
      <c r="C89" s="40"/>
      <c r="D89" s="40"/>
      <c r="E89" s="40"/>
      <c r="F89" s="40"/>
      <c r="G89" s="40"/>
      <c r="H89" s="40"/>
      <c r="I89" s="40"/>
      <c r="J89" s="40"/>
      <c r="K89" s="40"/>
      <c r="L89" s="38">
        <v>3250</v>
      </c>
      <c r="M89" s="35" t="s">
        <v>245</v>
      </c>
    </row>
    <row r="90" spans="1:13" s="35" customFormat="1">
      <c r="A90" s="40"/>
      <c r="B90" s="32" t="s">
        <v>98</v>
      </c>
      <c r="C90" s="40"/>
      <c r="D90" s="40"/>
      <c r="E90" s="40"/>
      <c r="F90" s="40"/>
      <c r="G90" s="40"/>
      <c r="H90" s="40"/>
      <c r="I90" s="40"/>
      <c r="J90" s="40"/>
      <c r="K90" s="40"/>
      <c r="L90" s="40">
        <f>SUM(L89:L89)</f>
        <v>3250</v>
      </c>
    </row>
    <row r="91" spans="1:13" s="35" customFormat="1">
      <c r="A91" s="40"/>
      <c r="B91" s="32"/>
      <c r="C91" s="40"/>
      <c r="D91" s="40"/>
      <c r="E91" s="40"/>
      <c r="F91" s="40"/>
      <c r="G91" s="40"/>
      <c r="H91" s="40"/>
      <c r="I91" s="40"/>
      <c r="J91" s="40"/>
      <c r="K91" s="40"/>
      <c r="L91" s="40"/>
    </row>
    <row r="92" spans="1:13" s="35" customFormat="1">
      <c r="A92" s="40"/>
      <c r="B92" s="32" t="s">
        <v>185</v>
      </c>
      <c r="C92" s="40"/>
      <c r="D92" s="40"/>
      <c r="E92" s="40"/>
      <c r="F92" s="40"/>
      <c r="G92" s="40"/>
      <c r="H92" s="40"/>
      <c r="I92" s="40"/>
      <c r="J92" s="40"/>
      <c r="K92" s="40"/>
      <c r="L92" s="40"/>
    </row>
    <row r="93" spans="1:13" s="35" customFormat="1">
      <c r="A93" s="3"/>
      <c r="B93" s="32" t="s">
        <v>98</v>
      </c>
      <c r="C93" s="3"/>
      <c r="L93" s="35">
        <f>SUM(L92:L92)</f>
        <v>0</v>
      </c>
    </row>
    <row r="94" spans="1:13" s="35" customFormat="1">
      <c r="A94" s="3"/>
      <c r="B94" s="32"/>
      <c r="C94" s="3"/>
    </row>
    <row r="95" spans="1:13" s="1" customFormat="1">
      <c r="A95" s="3"/>
      <c r="B95" s="3" t="s">
        <v>186</v>
      </c>
      <c r="C95" s="3"/>
      <c r="L95" s="1">
        <f>SUM(L78+L81+L84+L87+L90+L93)</f>
        <v>3250</v>
      </c>
    </row>
    <row r="96" spans="1:13" ht="15.75" thickBot="1">
      <c r="A96" s="4"/>
      <c r="B96" s="4"/>
      <c r="C96" s="4"/>
    </row>
    <row r="97" spans="1:13" ht="15.75" thickBot="1">
      <c r="A97" s="116" t="s">
        <v>50</v>
      </c>
      <c r="B97" s="117"/>
      <c r="C97" s="117"/>
      <c r="D97" s="117"/>
      <c r="E97" s="117"/>
      <c r="F97" s="117"/>
      <c r="G97" s="117"/>
      <c r="H97" s="117"/>
      <c r="I97" s="117"/>
      <c r="J97" s="117"/>
      <c r="K97" s="117"/>
      <c r="L97" s="118"/>
    </row>
    <row r="98" spans="1:13">
      <c r="A98" s="7" t="s">
        <v>27</v>
      </c>
      <c r="B98" s="8" t="s">
        <v>28</v>
      </c>
      <c r="C98" s="53"/>
      <c r="D98" s="53"/>
      <c r="E98" s="53"/>
      <c r="F98" s="53"/>
      <c r="G98" s="53"/>
      <c r="H98" s="53"/>
      <c r="I98" s="53"/>
      <c r="J98" s="53"/>
      <c r="K98" s="53"/>
      <c r="L98" s="9"/>
      <c r="M98" s="10"/>
    </row>
    <row r="99" spans="1:13">
      <c r="A99" s="4"/>
      <c r="B99" s="8" t="s">
        <v>32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10"/>
    </row>
    <row r="100" spans="1:13">
      <c r="A100" s="8"/>
      <c r="B100" s="4" t="s">
        <v>98</v>
      </c>
      <c r="C100" s="4"/>
      <c r="D100" s="10"/>
      <c r="E100" s="10"/>
      <c r="F100" s="10"/>
      <c r="G100" s="10"/>
      <c r="H100" s="10"/>
      <c r="I100" s="10"/>
      <c r="J100" s="10"/>
      <c r="K100" s="10"/>
      <c r="L100" s="10">
        <f>SUM(L99:L99)</f>
        <v>0</v>
      </c>
      <c r="M100" s="10"/>
    </row>
    <row r="101" spans="1:13">
      <c r="A101" s="8"/>
      <c r="B101" s="4"/>
      <c r="C101" s="4"/>
      <c r="D101" s="10"/>
      <c r="E101" s="10"/>
      <c r="F101" s="10"/>
      <c r="G101" s="10"/>
      <c r="H101" s="10"/>
      <c r="I101" s="10"/>
      <c r="J101" s="10"/>
      <c r="K101" s="10"/>
      <c r="L101" s="10"/>
      <c r="M101" s="10"/>
    </row>
    <row r="102" spans="1:13">
      <c r="A102" s="4"/>
      <c r="B102" s="8" t="s">
        <v>31</v>
      </c>
      <c r="C102" s="107" t="s">
        <v>198</v>
      </c>
      <c r="D102" s="108"/>
      <c r="E102" s="109" t="s">
        <v>45</v>
      </c>
      <c r="F102" s="109" t="s">
        <v>46</v>
      </c>
      <c r="G102" s="109" t="s">
        <v>47</v>
      </c>
      <c r="H102" s="109" t="s">
        <v>46</v>
      </c>
      <c r="I102" s="109" t="s">
        <v>48</v>
      </c>
      <c r="J102" s="110" t="s">
        <v>46</v>
      </c>
      <c r="K102" s="12"/>
      <c r="L102" s="12"/>
      <c r="M102" s="10"/>
    </row>
    <row r="103" spans="1:13">
      <c r="A103" s="26"/>
      <c r="B103" s="27" t="s">
        <v>151</v>
      </c>
      <c r="C103" s="111"/>
      <c r="E103" s="28">
        <v>5000</v>
      </c>
      <c r="F103" s="28"/>
      <c r="G103" s="28"/>
      <c r="H103" s="28"/>
      <c r="I103" s="28">
        <v>1000</v>
      </c>
      <c r="J103" s="112"/>
      <c r="K103" s="29" t="s">
        <v>264</v>
      </c>
      <c r="L103" s="29"/>
      <c r="M103" s="10"/>
    </row>
    <row r="104" spans="1:13">
      <c r="A104" s="4"/>
      <c r="B104" s="13" t="s">
        <v>33</v>
      </c>
      <c r="C104" s="69"/>
      <c r="E104" s="14">
        <v>3000</v>
      </c>
      <c r="F104" s="10"/>
      <c r="G104" s="10"/>
      <c r="H104" s="10"/>
      <c r="I104" s="10"/>
      <c r="J104" s="67"/>
      <c r="K104" s="10"/>
      <c r="L104" s="10"/>
      <c r="M104" s="10"/>
    </row>
    <row r="105" spans="1:13">
      <c r="A105" s="4"/>
      <c r="B105" s="13" t="s">
        <v>200</v>
      </c>
      <c r="C105" s="69" t="s">
        <v>201</v>
      </c>
      <c r="E105" s="14">
        <f>7500+2000</f>
        <v>9500</v>
      </c>
      <c r="F105" s="10"/>
      <c r="G105" s="10">
        <v>800</v>
      </c>
      <c r="H105" s="14"/>
      <c r="I105" s="14">
        <v>1000</v>
      </c>
      <c r="J105" s="67"/>
      <c r="K105" s="10"/>
      <c r="L105" s="10"/>
      <c r="M105" s="10"/>
    </row>
    <row r="106" spans="1:13">
      <c r="A106" s="4"/>
      <c r="B106" s="13" t="s">
        <v>199</v>
      </c>
      <c r="C106" s="69" t="s">
        <v>202</v>
      </c>
      <c r="E106" s="14">
        <v>7500</v>
      </c>
      <c r="F106" s="10"/>
      <c r="G106" s="10"/>
      <c r="H106" s="14"/>
      <c r="I106" s="14"/>
      <c r="J106" s="67"/>
      <c r="K106" s="10"/>
      <c r="L106" s="10"/>
      <c r="M106" s="10"/>
    </row>
    <row r="107" spans="1:13">
      <c r="A107" s="4"/>
      <c r="B107" s="13" t="s">
        <v>34</v>
      </c>
      <c r="C107" s="69" t="s">
        <v>202</v>
      </c>
      <c r="E107" s="14">
        <v>5000</v>
      </c>
      <c r="F107" s="10"/>
      <c r="G107" s="10">
        <v>800</v>
      </c>
      <c r="H107" s="14"/>
      <c r="I107" s="14">
        <v>1000</v>
      </c>
      <c r="J107" s="67"/>
      <c r="K107" s="10"/>
      <c r="L107" s="10"/>
      <c r="M107" s="10"/>
    </row>
    <row r="108" spans="1:13">
      <c r="A108" s="4"/>
      <c r="B108" s="13" t="s">
        <v>25</v>
      </c>
      <c r="C108" s="69"/>
      <c r="E108" s="14">
        <v>0</v>
      </c>
      <c r="F108" s="10"/>
      <c r="G108" s="10"/>
      <c r="H108" s="14"/>
      <c r="I108" s="14"/>
      <c r="J108" s="67"/>
      <c r="K108" s="10"/>
      <c r="L108" s="10"/>
      <c r="M108" s="10"/>
    </row>
    <row r="109" spans="1:13">
      <c r="A109" s="4"/>
      <c r="B109" s="13" t="s">
        <v>35</v>
      </c>
      <c r="C109" s="69"/>
      <c r="E109" s="14">
        <v>5000</v>
      </c>
      <c r="F109" s="10"/>
      <c r="G109" s="10">
        <v>600</v>
      </c>
      <c r="H109" s="14"/>
      <c r="I109" s="14">
        <v>600</v>
      </c>
      <c r="J109" s="67"/>
      <c r="K109" s="10"/>
      <c r="L109" s="10"/>
      <c r="M109" s="10"/>
    </row>
    <row r="110" spans="1:13">
      <c r="A110" s="4"/>
      <c r="B110" s="13" t="s">
        <v>36</v>
      </c>
      <c r="C110" s="69"/>
      <c r="E110" s="14">
        <v>700</v>
      </c>
      <c r="F110" s="10"/>
      <c r="G110" s="10">
        <v>300</v>
      </c>
      <c r="H110" s="14"/>
      <c r="I110" s="14"/>
      <c r="J110" s="67"/>
      <c r="K110" s="10"/>
      <c r="L110" s="10"/>
      <c r="M110" s="10"/>
    </row>
    <row r="111" spans="1:13">
      <c r="A111" s="4"/>
      <c r="B111" s="13" t="s">
        <v>37</v>
      </c>
      <c r="C111" s="69"/>
      <c r="E111" s="14">
        <v>3000</v>
      </c>
      <c r="F111" s="10"/>
      <c r="G111" s="10">
        <v>500</v>
      </c>
      <c r="H111" s="14"/>
      <c r="I111" s="14">
        <v>600</v>
      </c>
      <c r="J111" s="67"/>
      <c r="K111" s="10"/>
      <c r="L111" s="10"/>
      <c r="M111" s="10"/>
    </row>
    <row r="112" spans="1:13">
      <c r="A112" s="4"/>
      <c r="B112" s="13" t="s">
        <v>38</v>
      </c>
      <c r="C112" s="69"/>
      <c r="E112" s="14">
        <v>3000</v>
      </c>
      <c r="F112" s="10"/>
      <c r="G112" s="10">
        <v>500</v>
      </c>
      <c r="H112" s="14"/>
      <c r="I112" s="14">
        <v>600</v>
      </c>
      <c r="J112" s="67"/>
      <c r="K112" s="10"/>
      <c r="L112" s="10"/>
      <c r="M112" s="10"/>
    </row>
    <row r="113" spans="1:21">
      <c r="A113" s="4"/>
      <c r="B113" s="13" t="s">
        <v>39</v>
      </c>
      <c r="C113" s="69"/>
      <c r="E113" s="14">
        <v>0</v>
      </c>
      <c r="F113" s="10"/>
      <c r="G113" s="10"/>
      <c r="H113" s="14"/>
      <c r="I113" s="14"/>
      <c r="J113" s="67"/>
      <c r="K113" s="10"/>
      <c r="L113" s="10"/>
      <c r="M113" s="10"/>
    </row>
    <row r="114" spans="1:21">
      <c r="A114" s="4"/>
      <c r="B114" s="13" t="s">
        <v>40</v>
      </c>
      <c r="C114" s="69"/>
      <c r="E114" s="14">
        <v>700</v>
      </c>
      <c r="F114" s="10"/>
      <c r="G114" s="10">
        <v>300</v>
      </c>
      <c r="H114" s="14"/>
      <c r="I114" s="14">
        <v>400</v>
      </c>
      <c r="J114" s="67"/>
      <c r="K114" s="10"/>
      <c r="L114" s="10"/>
      <c r="M114" s="10"/>
    </row>
    <row r="115" spans="1:21">
      <c r="A115" s="4"/>
      <c r="B115" s="13" t="s">
        <v>41</v>
      </c>
      <c r="C115" s="69"/>
      <c r="E115" s="14">
        <v>0</v>
      </c>
      <c r="F115" s="10"/>
      <c r="G115" s="10"/>
      <c r="H115" s="14"/>
      <c r="I115" s="14"/>
      <c r="J115" s="67"/>
      <c r="K115" s="10"/>
      <c r="L115" s="10"/>
      <c r="M115" s="10"/>
    </row>
    <row r="116" spans="1:21">
      <c r="A116" s="4"/>
      <c r="B116" s="13" t="s">
        <v>42</v>
      </c>
      <c r="C116" s="69"/>
      <c r="E116" s="14">
        <v>2500</v>
      </c>
      <c r="F116" s="10"/>
      <c r="G116" s="10"/>
      <c r="H116" s="10"/>
      <c r="I116" s="10"/>
      <c r="J116" s="67"/>
      <c r="K116" s="10" t="s">
        <v>258</v>
      </c>
      <c r="L116" s="10"/>
      <c r="M116" s="10"/>
    </row>
    <row r="117" spans="1:21">
      <c r="A117" s="4"/>
      <c r="B117" s="13" t="s">
        <v>43</v>
      </c>
      <c r="C117" s="69"/>
      <c r="E117" s="14">
        <v>0</v>
      </c>
      <c r="F117" s="10"/>
      <c r="G117" s="10"/>
      <c r="H117" s="10"/>
      <c r="I117" s="10"/>
      <c r="J117" s="67"/>
      <c r="K117" s="10"/>
      <c r="L117" s="10"/>
      <c r="M117" s="10"/>
    </row>
    <row r="118" spans="1:21">
      <c r="A118" s="4"/>
      <c r="B118" s="13" t="s">
        <v>44</v>
      </c>
      <c r="C118" s="69"/>
      <c r="E118" s="14">
        <v>0</v>
      </c>
      <c r="F118" s="10"/>
      <c r="G118" s="10"/>
      <c r="H118" s="10"/>
      <c r="I118" s="10"/>
      <c r="J118" s="67"/>
      <c r="K118" s="10"/>
      <c r="L118" s="10"/>
      <c r="M118" s="10"/>
    </row>
    <row r="119" spans="1:21">
      <c r="A119" s="15"/>
      <c r="B119" s="16" t="s">
        <v>212</v>
      </c>
      <c r="C119" s="68"/>
      <c r="D119" s="113"/>
      <c r="E119" s="114">
        <f>SUM(E103:E118)</f>
        <v>44900</v>
      </c>
      <c r="F119" s="113"/>
      <c r="G119" s="114">
        <f>SUM(G103:G118)</f>
        <v>3800</v>
      </c>
      <c r="H119" s="113"/>
      <c r="I119" s="114">
        <f>SUM(I103:I118)</f>
        <v>5200</v>
      </c>
      <c r="J119" s="115"/>
      <c r="L119" s="18">
        <f>SUM(E119:I119)</f>
        <v>53900</v>
      </c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1:21">
      <c r="A120" s="15"/>
      <c r="B120" s="16"/>
      <c r="C120" s="4"/>
      <c r="D120" s="10"/>
      <c r="E120" s="10"/>
      <c r="F120" s="10"/>
      <c r="G120" s="10"/>
      <c r="H120" s="10"/>
      <c r="I120" s="10"/>
      <c r="J120" s="10"/>
      <c r="K120" s="10"/>
      <c r="L120" s="10"/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1:21">
      <c r="A121" s="15"/>
      <c r="B121" s="16" t="s">
        <v>148</v>
      </c>
      <c r="C121" s="4"/>
      <c r="D121" s="10"/>
      <c r="E121" s="10"/>
      <c r="F121" s="10"/>
      <c r="G121" s="10"/>
      <c r="H121" s="10"/>
      <c r="I121" s="10"/>
      <c r="J121" s="10"/>
      <c r="K121" s="10"/>
      <c r="L121" s="10"/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1:21" s="30" customFormat="1">
      <c r="A122" s="15"/>
      <c r="B122" s="16" t="s">
        <v>98</v>
      </c>
      <c r="C122" s="4"/>
      <c r="D122" s="18"/>
      <c r="E122" s="2"/>
      <c r="F122" s="2"/>
      <c r="G122" s="2"/>
      <c r="H122" s="2"/>
      <c r="I122" s="2"/>
      <c r="J122" s="2"/>
      <c r="K122" s="18"/>
      <c r="L122" s="18">
        <f>SUM(E122)</f>
        <v>0</v>
      </c>
      <c r="M122" s="23"/>
      <c r="N122" s="23"/>
      <c r="O122" s="23"/>
      <c r="P122" s="23"/>
      <c r="Q122" s="23"/>
      <c r="R122" s="23"/>
      <c r="S122" s="23"/>
      <c r="T122" s="23"/>
      <c r="U122" s="23"/>
    </row>
    <row r="123" spans="1:21">
      <c r="A123" s="15"/>
      <c r="B123" s="16"/>
      <c r="C123" s="4"/>
      <c r="D123" s="10"/>
      <c r="E123" s="10"/>
      <c r="F123" s="10"/>
      <c r="G123" s="10"/>
      <c r="H123" s="10"/>
      <c r="I123" s="10"/>
      <c r="J123" s="10"/>
      <c r="K123" s="10"/>
      <c r="L123" s="10"/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1:21">
      <c r="A124" s="47"/>
      <c r="B124" s="16" t="s">
        <v>149</v>
      </c>
      <c r="C124" s="4"/>
      <c r="D124" s="10"/>
      <c r="E124" s="10"/>
      <c r="F124" s="10"/>
      <c r="G124" s="10"/>
      <c r="H124" s="10"/>
      <c r="I124" s="10"/>
      <c r="J124" s="10"/>
      <c r="K124" s="10"/>
      <c r="L124" s="10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1:21">
      <c r="A125" s="15"/>
      <c r="B125" s="16" t="s">
        <v>98</v>
      </c>
      <c r="C125" s="4"/>
      <c r="D125" s="10"/>
      <c r="E125" s="10"/>
      <c r="F125" s="10"/>
      <c r="G125" s="10"/>
      <c r="H125" s="10">
        <f>SUM(H103:H121)</f>
        <v>0</v>
      </c>
      <c r="I125" s="10"/>
      <c r="J125" s="10">
        <f>SUM(J103:J121)</f>
        <v>0</v>
      </c>
      <c r="K125" s="18"/>
      <c r="L125" s="18">
        <f>G125+I125</f>
        <v>0</v>
      </c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1:21">
      <c r="A126" s="15"/>
      <c r="B126" s="16"/>
      <c r="C126" s="4"/>
      <c r="D126" s="10"/>
      <c r="E126" s="10"/>
      <c r="F126" s="10"/>
      <c r="G126" s="10"/>
      <c r="H126" s="10"/>
      <c r="I126" s="10"/>
      <c r="J126" s="10"/>
      <c r="K126" s="10"/>
      <c r="L126" s="10"/>
      <c r="M126" s="17"/>
      <c r="N126" s="17"/>
      <c r="O126" s="17"/>
      <c r="P126" s="17"/>
      <c r="Q126" s="17"/>
      <c r="R126" s="17"/>
      <c r="S126" s="17"/>
      <c r="T126" s="17"/>
      <c r="U126" s="17"/>
    </row>
    <row r="127" spans="1:21">
      <c r="A127" s="15"/>
      <c r="C127" s="7"/>
      <c r="E127" s="7"/>
      <c r="F127" s="7"/>
      <c r="G127" s="7"/>
      <c r="H127" s="7"/>
      <c r="I127" s="7"/>
      <c r="J127" s="7"/>
      <c r="K127" s="12"/>
      <c r="L127" s="10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:21">
      <c r="A128" s="7" t="s">
        <v>49</v>
      </c>
      <c r="B128" s="8" t="s">
        <v>28</v>
      </c>
      <c r="C128" s="119" t="s">
        <v>0</v>
      </c>
      <c r="D128" s="120"/>
      <c r="E128" s="120"/>
      <c r="F128" s="120"/>
      <c r="G128" s="121"/>
      <c r="H128" s="120" t="s">
        <v>1</v>
      </c>
      <c r="I128" s="120"/>
      <c r="J128" s="120"/>
      <c r="K128" s="121"/>
      <c r="L128" s="9" t="s">
        <v>30</v>
      </c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1:21" ht="30">
      <c r="A129" s="19"/>
      <c r="B129" s="16" t="s">
        <v>216</v>
      </c>
      <c r="C129" s="64" t="s">
        <v>215</v>
      </c>
      <c r="D129" s="11" t="s">
        <v>3</v>
      </c>
      <c r="E129" s="11" t="s">
        <v>161</v>
      </c>
      <c r="F129" s="11" t="s">
        <v>162</v>
      </c>
      <c r="G129" s="65" t="s">
        <v>211</v>
      </c>
      <c r="H129" s="11" t="s">
        <v>4</v>
      </c>
      <c r="I129" s="11" t="s">
        <v>163</v>
      </c>
      <c r="J129" s="11" t="s">
        <v>164</v>
      </c>
      <c r="K129" s="65" t="s">
        <v>211</v>
      </c>
      <c r="L129" s="11" t="s">
        <v>29</v>
      </c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1">
      <c r="A130" s="15"/>
      <c r="B130" s="13" t="s">
        <v>20</v>
      </c>
      <c r="C130" s="66">
        <v>1</v>
      </c>
      <c r="D130" s="48">
        <f>$B$4</f>
        <v>5</v>
      </c>
      <c r="E130" s="10">
        <v>600</v>
      </c>
      <c r="F130" s="10">
        <f>SUM(C130*D130*E130)</f>
        <v>3000</v>
      </c>
      <c r="G130" s="67">
        <f>SUM(C130*D130*$F$4)</f>
        <v>1000</v>
      </c>
      <c r="H130" s="48">
        <f>$B$5</f>
        <v>4</v>
      </c>
      <c r="I130" s="10">
        <f>E130</f>
        <v>600</v>
      </c>
      <c r="J130" s="10">
        <f>SUM(C130*H130*I130)</f>
        <v>2400</v>
      </c>
      <c r="K130" s="67">
        <f>SUM(C130*H130*$F$4)</f>
        <v>800</v>
      </c>
      <c r="L130" s="10">
        <f>SUM(F130+G130+J130+K130)</f>
        <v>7200</v>
      </c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1:21">
      <c r="A131" s="15"/>
      <c r="B131" s="13" t="s">
        <v>152</v>
      </c>
      <c r="C131" s="66">
        <v>1</v>
      </c>
      <c r="D131" s="48">
        <f>$B$4</f>
        <v>5</v>
      </c>
      <c r="E131" s="10">
        <v>450</v>
      </c>
      <c r="F131" s="10">
        <f>SUM(C131*D131*E131)</f>
        <v>2250</v>
      </c>
      <c r="G131" s="67">
        <f>SUM(C131*D131*$F$4)</f>
        <v>1000</v>
      </c>
      <c r="H131" s="48">
        <f>$B$5</f>
        <v>4</v>
      </c>
      <c r="I131" s="10">
        <f t="shared" ref="I131:I147" si="0">E131</f>
        <v>450</v>
      </c>
      <c r="J131" s="10">
        <f t="shared" ref="J131:J147" si="1">SUM(C131*H131*I131)</f>
        <v>1800</v>
      </c>
      <c r="K131" s="67">
        <f t="shared" ref="K131:K132" si="2">SUM(C131*H131*$F$4)</f>
        <v>800</v>
      </c>
      <c r="L131" s="10">
        <f t="shared" ref="L131:L132" si="3">SUM(F131+G131+J131+K131)</f>
        <v>5850</v>
      </c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1:21">
      <c r="A132" s="15"/>
      <c r="B132" s="13" t="s">
        <v>153</v>
      </c>
      <c r="C132" s="66">
        <v>1</v>
      </c>
      <c r="D132" s="48">
        <f>$B$4</f>
        <v>5</v>
      </c>
      <c r="E132" s="10">
        <v>400</v>
      </c>
      <c r="F132" s="10">
        <f>SUM(C132*D132*E132)</f>
        <v>2000</v>
      </c>
      <c r="G132" s="67">
        <f t="shared" ref="G131:G132" si="4">SUM(C132*D132*$F$4)</f>
        <v>1000</v>
      </c>
      <c r="H132" s="48">
        <f>$B$5</f>
        <v>4</v>
      </c>
      <c r="I132" s="10">
        <f t="shared" si="0"/>
        <v>400</v>
      </c>
      <c r="J132" s="10">
        <f t="shared" si="1"/>
        <v>1600</v>
      </c>
      <c r="K132" s="67">
        <f t="shared" si="2"/>
        <v>800</v>
      </c>
      <c r="L132" s="10">
        <f t="shared" si="3"/>
        <v>5400</v>
      </c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1:21">
      <c r="A133" s="15"/>
      <c r="B133" s="13" t="s">
        <v>21</v>
      </c>
      <c r="C133" s="66"/>
      <c r="D133" s="78">
        <v>0.08</v>
      </c>
      <c r="E133" s="55"/>
      <c r="F133" s="90">
        <f>SUM(F130+F131+F132)*D133</f>
        <v>580</v>
      </c>
      <c r="G133" s="67"/>
      <c r="H133" s="48"/>
      <c r="I133" s="78">
        <v>0.05</v>
      </c>
      <c r="J133" s="10">
        <f>SUM(J130+J131+J132)*I133</f>
        <v>290</v>
      </c>
      <c r="K133" s="67"/>
      <c r="L133" s="10">
        <f>F133+J133</f>
        <v>870</v>
      </c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1:21">
      <c r="A134" s="15"/>
      <c r="B134" s="13" t="s">
        <v>22</v>
      </c>
      <c r="C134" s="66"/>
      <c r="D134" s="79">
        <v>0.13800000000000001</v>
      </c>
      <c r="E134" s="54"/>
      <c r="F134" s="10"/>
      <c r="G134" s="67"/>
      <c r="H134" s="48"/>
      <c r="I134" s="79">
        <v>0.13800000000000001</v>
      </c>
      <c r="J134" s="10"/>
      <c r="K134" s="67"/>
      <c r="L134" s="10"/>
      <c r="M134" s="17" t="s">
        <v>196</v>
      </c>
      <c r="N134" s="17"/>
      <c r="O134" s="17"/>
      <c r="P134" s="17"/>
      <c r="Q134" s="17"/>
      <c r="R134" s="17"/>
      <c r="S134" s="17"/>
      <c r="T134" s="17"/>
      <c r="U134" s="17"/>
    </row>
    <row r="135" spans="1:21">
      <c r="A135" s="15"/>
      <c r="B135" s="13" t="s">
        <v>154</v>
      </c>
      <c r="C135" s="66"/>
      <c r="D135" s="88">
        <f>1/12</f>
        <v>8.3333333333333329E-2</v>
      </c>
      <c r="E135" s="57"/>
      <c r="F135" s="10">
        <f>SUM(F130+F131+F132)*D135</f>
        <v>604.16666666666663</v>
      </c>
      <c r="G135" s="67"/>
      <c r="H135" s="48"/>
      <c r="I135" s="88">
        <f>1/12</f>
        <v>8.3333333333333329E-2</v>
      </c>
      <c r="J135" s="17">
        <f>SUM(J130+J131+J132)*I135</f>
        <v>483.33333333333331</v>
      </c>
      <c r="K135" s="67"/>
      <c r="L135" s="10">
        <f>SUM(F135+J135)</f>
        <v>1087.5</v>
      </c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:21">
      <c r="A136" s="15"/>
      <c r="B136" s="13" t="s">
        <v>217</v>
      </c>
      <c r="C136" s="66"/>
      <c r="D136" s="89">
        <v>0.03</v>
      </c>
      <c r="E136" s="58"/>
      <c r="F136" s="90">
        <f>SUM(F130+F131+F132)*D136</f>
        <v>217.5</v>
      </c>
      <c r="G136" s="67"/>
      <c r="H136" s="48"/>
      <c r="I136" s="89">
        <v>0.03</v>
      </c>
      <c r="J136" s="10">
        <f>SUM(J130+J131+J132)*I136</f>
        <v>174</v>
      </c>
      <c r="K136" s="67"/>
      <c r="L136" s="10">
        <f>SUM(F136+J136)</f>
        <v>391.5</v>
      </c>
      <c r="M136" s="17"/>
      <c r="N136" s="17"/>
      <c r="O136" s="17"/>
      <c r="P136" s="17"/>
      <c r="Q136" s="17"/>
      <c r="R136" s="17"/>
      <c r="S136" s="17"/>
      <c r="T136" s="17"/>
      <c r="U136" s="17"/>
    </row>
    <row r="137" spans="1:21">
      <c r="A137" s="15"/>
      <c r="B137" s="13" t="s">
        <v>23</v>
      </c>
      <c r="C137" s="66">
        <v>1</v>
      </c>
      <c r="D137" s="48">
        <v>3</v>
      </c>
      <c r="E137" s="10">
        <v>1000</v>
      </c>
      <c r="F137" s="10">
        <f t="shared" ref="F137:F147" si="5">SUM(C137*D137*E137)</f>
        <v>3000</v>
      </c>
      <c r="G137" s="67">
        <f>SUM(C137*D137*$F$4)</f>
        <v>600</v>
      </c>
      <c r="H137" s="48">
        <v>0</v>
      </c>
      <c r="I137" s="10">
        <f t="shared" si="0"/>
        <v>1000</v>
      </c>
      <c r="J137" s="10">
        <f t="shared" si="1"/>
        <v>0</v>
      </c>
      <c r="K137" s="67">
        <f t="shared" ref="K137:K141" si="6">SUM(C137*H137*$F$4)</f>
        <v>0</v>
      </c>
      <c r="L137" s="10">
        <f t="shared" ref="L137:L141" si="7">SUM(F137+G137+J137+K137)</f>
        <v>3600</v>
      </c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1:21">
      <c r="A138" s="15"/>
      <c r="B138" s="13" t="s">
        <v>24</v>
      </c>
      <c r="C138" s="66">
        <v>1</v>
      </c>
      <c r="D138" s="48">
        <v>3</v>
      </c>
      <c r="E138" s="10">
        <v>600</v>
      </c>
      <c r="F138" s="10">
        <f t="shared" si="5"/>
        <v>1800</v>
      </c>
      <c r="G138" s="67">
        <f t="shared" ref="G138:G141" si="8">SUM(C138*D138*$F$4)</f>
        <v>600</v>
      </c>
      <c r="H138" s="48">
        <f t="shared" ref="H138:H145" si="9">$B$5</f>
        <v>4</v>
      </c>
      <c r="I138" s="10">
        <f t="shared" si="0"/>
        <v>600</v>
      </c>
      <c r="J138" s="10">
        <f t="shared" si="1"/>
        <v>2400</v>
      </c>
      <c r="K138" s="67">
        <f t="shared" si="6"/>
        <v>800</v>
      </c>
      <c r="L138" s="10">
        <f t="shared" si="7"/>
        <v>5600</v>
      </c>
      <c r="M138" s="17" t="s">
        <v>259</v>
      </c>
      <c r="N138" s="17"/>
      <c r="O138" s="17"/>
      <c r="P138" s="17"/>
      <c r="Q138" s="17"/>
      <c r="R138" s="17"/>
      <c r="S138" s="17"/>
      <c r="T138" s="17"/>
      <c r="U138" s="17"/>
    </row>
    <row r="139" spans="1:21">
      <c r="A139" s="15"/>
      <c r="B139" s="13" t="s">
        <v>239</v>
      </c>
      <c r="C139" s="66">
        <v>1</v>
      </c>
      <c r="D139" s="48">
        <v>3</v>
      </c>
      <c r="E139" s="10">
        <v>1000</v>
      </c>
      <c r="F139" s="10">
        <f t="shared" si="5"/>
        <v>3000</v>
      </c>
      <c r="G139" s="67">
        <f t="shared" si="8"/>
        <v>600</v>
      </c>
      <c r="H139" s="48">
        <v>0</v>
      </c>
      <c r="I139" s="10">
        <f t="shared" si="0"/>
        <v>1000</v>
      </c>
      <c r="J139" s="10">
        <f t="shared" si="1"/>
        <v>0</v>
      </c>
      <c r="K139" s="67">
        <f t="shared" si="6"/>
        <v>0</v>
      </c>
      <c r="L139" s="10">
        <f t="shared" si="7"/>
        <v>3600</v>
      </c>
      <c r="M139" s="17"/>
      <c r="N139" s="17"/>
      <c r="O139" s="17"/>
      <c r="P139" s="17"/>
      <c r="Q139" s="17"/>
      <c r="R139" s="17"/>
      <c r="S139" s="17"/>
      <c r="T139" s="17"/>
      <c r="U139" s="17"/>
    </row>
    <row r="140" spans="1:21">
      <c r="A140" s="15"/>
      <c r="B140" s="13" t="s">
        <v>240</v>
      </c>
      <c r="C140" s="66">
        <v>1</v>
      </c>
      <c r="D140" s="48">
        <v>2</v>
      </c>
      <c r="E140" s="10">
        <v>500</v>
      </c>
      <c r="F140" s="10">
        <f t="shared" si="5"/>
        <v>1000</v>
      </c>
      <c r="G140" s="67">
        <f t="shared" si="8"/>
        <v>400</v>
      </c>
      <c r="H140" s="48">
        <f t="shared" si="9"/>
        <v>4</v>
      </c>
      <c r="I140" s="10">
        <f t="shared" si="0"/>
        <v>500</v>
      </c>
      <c r="J140" s="10">
        <f t="shared" si="1"/>
        <v>2000</v>
      </c>
      <c r="K140" s="67">
        <f t="shared" si="6"/>
        <v>800</v>
      </c>
      <c r="L140" s="10">
        <f t="shared" si="7"/>
        <v>4200</v>
      </c>
      <c r="M140" s="17" t="s">
        <v>260</v>
      </c>
      <c r="N140" s="17"/>
      <c r="O140" s="17"/>
      <c r="P140" s="17"/>
      <c r="Q140" s="17"/>
      <c r="R140" s="17"/>
      <c r="S140" s="17"/>
      <c r="T140" s="17"/>
      <c r="U140" s="17"/>
    </row>
    <row r="141" spans="1:21">
      <c r="A141" s="15"/>
      <c r="B141" s="13" t="s">
        <v>246</v>
      </c>
      <c r="C141" s="66">
        <v>1</v>
      </c>
      <c r="D141" s="48">
        <f t="shared" ref="D141" si="10">$B$4</f>
        <v>5</v>
      </c>
      <c r="E141" s="10">
        <v>600</v>
      </c>
      <c r="F141" s="10">
        <f t="shared" si="5"/>
        <v>3000</v>
      </c>
      <c r="G141" s="67">
        <f t="shared" si="8"/>
        <v>1000</v>
      </c>
      <c r="H141" s="48">
        <v>1</v>
      </c>
      <c r="I141" s="10">
        <f t="shared" si="0"/>
        <v>600</v>
      </c>
      <c r="J141" s="10">
        <f t="shared" si="1"/>
        <v>600</v>
      </c>
      <c r="K141" s="67">
        <f t="shared" si="6"/>
        <v>200</v>
      </c>
      <c r="L141" s="10">
        <f t="shared" si="7"/>
        <v>4800</v>
      </c>
      <c r="M141" s="17" t="s">
        <v>261</v>
      </c>
      <c r="N141" s="17"/>
      <c r="O141" s="17"/>
      <c r="P141" s="17"/>
      <c r="Q141" s="17"/>
      <c r="R141" s="17"/>
      <c r="S141" s="17"/>
      <c r="T141" s="17"/>
      <c r="U141" s="17"/>
    </row>
    <row r="142" spans="1:21">
      <c r="A142" s="15"/>
      <c r="B142" s="13" t="s">
        <v>155</v>
      </c>
      <c r="C142" s="66">
        <v>0</v>
      </c>
      <c r="D142" s="48">
        <v>0</v>
      </c>
      <c r="E142" s="10">
        <v>0</v>
      </c>
      <c r="F142" s="10">
        <f t="shared" si="5"/>
        <v>0</v>
      </c>
      <c r="G142" s="67">
        <f t="shared" ref="G142:G143" si="11">SUM(C142*D142*200)</f>
        <v>0</v>
      </c>
      <c r="H142" s="48">
        <v>0</v>
      </c>
      <c r="I142" s="10">
        <f t="shared" si="0"/>
        <v>0</v>
      </c>
      <c r="J142" s="10">
        <f t="shared" si="1"/>
        <v>0</v>
      </c>
      <c r="K142" s="67">
        <f t="shared" ref="K142:K143" si="12">SUM(C142*H142*200)</f>
        <v>0</v>
      </c>
      <c r="L142" s="10">
        <f t="shared" ref="L142:L147" si="13">SUM(G142+K142)</f>
        <v>0</v>
      </c>
      <c r="M142" s="17"/>
      <c r="N142" s="17"/>
      <c r="O142" s="17"/>
      <c r="P142" s="17"/>
      <c r="Q142" s="17"/>
      <c r="R142" s="17"/>
      <c r="S142" s="17"/>
      <c r="T142" s="17"/>
      <c r="U142" s="17"/>
    </row>
    <row r="143" spans="1:21">
      <c r="A143" s="15"/>
      <c r="B143" s="13" t="s">
        <v>156</v>
      </c>
      <c r="C143" s="66">
        <v>0</v>
      </c>
      <c r="D143" s="48">
        <v>0</v>
      </c>
      <c r="E143" s="10">
        <v>0</v>
      </c>
      <c r="F143" s="10">
        <f t="shared" si="5"/>
        <v>0</v>
      </c>
      <c r="G143" s="67">
        <f t="shared" si="11"/>
        <v>0</v>
      </c>
      <c r="H143" s="48">
        <v>0</v>
      </c>
      <c r="I143" s="10">
        <f t="shared" si="0"/>
        <v>0</v>
      </c>
      <c r="J143" s="10">
        <f t="shared" si="1"/>
        <v>0</v>
      </c>
      <c r="K143" s="67">
        <f t="shared" si="12"/>
        <v>0</v>
      </c>
      <c r="L143" s="10">
        <f t="shared" si="13"/>
        <v>0</v>
      </c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1:21">
      <c r="A144" s="15"/>
      <c r="B144" s="13" t="s">
        <v>247</v>
      </c>
      <c r="C144" s="66">
        <v>1</v>
      </c>
      <c r="D144" s="48">
        <v>1</v>
      </c>
      <c r="E144" s="10">
        <v>500</v>
      </c>
      <c r="F144" s="10">
        <f t="shared" ref="F144:F145" si="14">SUM(C144*D144*E144)</f>
        <v>500</v>
      </c>
      <c r="G144" s="67"/>
      <c r="H144" s="48">
        <f t="shared" si="9"/>
        <v>4</v>
      </c>
      <c r="I144" s="10">
        <f t="shared" ref="I144:I145" si="15">E144</f>
        <v>500</v>
      </c>
      <c r="J144" s="10">
        <f t="shared" ref="J144:J145" si="16">SUM(C144*H144*I144)</f>
        <v>2000</v>
      </c>
      <c r="K144" s="67"/>
      <c r="L144" s="10">
        <f t="shared" ref="L144:L145" si="17">SUM(F144+G144+J144+K144)</f>
        <v>2500</v>
      </c>
      <c r="M144" s="17" t="s">
        <v>262</v>
      </c>
      <c r="N144" s="17"/>
      <c r="O144" s="17"/>
      <c r="P144" s="17"/>
      <c r="Q144" s="17"/>
      <c r="R144" s="17"/>
      <c r="S144" s="17"/>
      <c r="T144" s="17"/>
      <c r="U144" s="17"/>
    </row>
    <row r="145" spans="1:21">
      <c r="A145" s="15"/>
      <c r="B145" s="13" t="s">
        <v>287</v>
      </c>
      <c r="C145" s="66">
        <v>1</v>
      </c>
      <c r="D145" s="48">
        <v>1</v>
      </c>
      <c r="E145" s="10">
        <v>500</v>
      </c>
      <c r="F145" s="10">
        <f t="shared" si="14"/>
        <v>500</v>
      </c>
      <c r="G145" s="67"/>
      <c r="H145" s="48">
        <f t="shared" si="9"/>
        <v>4</v>
      </c>
      <c r="I145" s="10">
        <f t="shared" si="15"/>
        <v>500</v>
      </c>
      <c r="J145" s="10">
        <f t="shared" si="16"/>
        <v>2000</v>
      </c>
      <c r="K145" s="67"/>
      <c r="L145" s="10">
        <f t="shared" si="17"/>
        <v>2500</v>
      </c>
      <c r="M145" s="17" t="s">
        <v>213</v>
      </c>
      <c r="N145" s="17" t="s">
        <v>263</v>
      </c>
      <c r="O145" s="17"/>
      <c r="P145" s="17"/>
      <c r="Q145" s="17"/>
      <c r="R145" s="17"/>
      <c r="S145" s="17"/>
      <c r="T145" s="17"/>
      <c r="U145" s="17"/>
    </row>
    <row r="146" spans="1:21">
      <c r="A146" s="15"/>
      <c r="B146" s="13" t="s">
        <v>157</v>
      </c>
      <c r="C146" s="66"/>
      <c r="D146" s="78">
        <v>0.08</v>
      </c>
      <c r="E146" s="10"/>
      <c r="F146" s="10">
        <f>SUM(F137+F138+F139+F140+F141+F144+F145)*D146</f>
        <v>1024</v>
      </c>
      <c r="G146" s="67"/>
      <c r="H146" s="48"/>
      <c r="I146" s="78">
        <v>0.05</v>
      </c>
      <c r="J146" s="10">
        <f>SUM(J137+J138++J139+J140+J141)*I146</f>
        <v>250</v>
      </c>
      <c r="K146" s="67"/>
      <c r="L146" s="10">
        <f>SUM(F146+J146)</f>
        <v>1274</v>
      </c>
      <c r="M146" s="17"/>
      <c r="N146" s="17"/>
      <c r="O146" s="17"/>
      <c r="P146" s="17"/>
      <c r="Q146" s="17"/>
      <c r="R146" s="17"/>
      <c r="S146" s="17"/>
      <c r="T146" s="17"/>
      <c r="U146" s="17"/>
    </row>
    <row r="147" spans="1:21">
      <c r="A147" s="15"/>
      <c r="B147" s="13" t="s">
        <v>158</v>
      </c>
      <c r="C147" s="66"/>
      <c r="D147" s="48"/>
      <c r="E147" s="10"/>
      <c r="F147" s="10">
        <f t="shared" si="5"/>
        <v>0</v>
      </c>
      <c r="G147" s="67"/>
      <c r="H147" s="48"/>
      <c r="I147" s="10">
        <f t="shared" si="0"/>
        <v>0</v>
      </c>
      <c r="J147" s="10">
        <f t="shared" si="1"/>
        <v>0</v>
      </c>
      <c r="K147" s="67"/>
      <c r="L147" s="10">
        <f t="shared" si="13"/>
        <v>0</v>
      </c>
      <c r="M147" s="17" t="s">
        <v>196</v>
      </c>
      <c r="N147" s="17"/>
      <c r="O147" s="17"/>
      <c r="P147" s="17"/>
      <c r="Q147" s="17"/>
      <c r="R147" s="17"/>
      <c r="S147" s="17"/>
      <c r="T147" s="17"/>
      <c r="U147" s="17"/>
    </row>
    <row r="148" spans="1:21">
      <c r="A148" s="34"/>
      <c r="B148" s="13" t="s">
        <v>203</v>
      </c>
      <c r="C148" s="73">
        <f>SUM(C130:C147)</f>
        <v>10</v>
      </c>
      <c r="D148" s="10"/>
      <c r="E148" s="10">
        <v>90</v>
      </c>
      <c r="G148" s="10">
        <f>C148*E148</f>
        <v>900</v>
      </c>
      <c r="H148" s="10"/>
      <c r="I148" s="10">
        <v>90</v>
      </c>
      <c r="K148" s="67">
        <f>I148*C148</f>
        <v>900</v>
      </c>
      <c r="L148" s="10">
        <f>SUM(K148+G148)</f>
        <v>1800</v>
      </c>
      <c r="M148" s="17"/>
      <c r="N148" s="17"/>
      <c r="O148" s="17"/>
      <c r="P148" s="17"/>
      <c r="Q148" s="17"/>
      <c r="R148" s="17"/>
      <c r="S148" s="17"/>
      <c r="T148" s="17"/>
      <c r="U148" s="17"/>
    </row>
    <row r="149" spans="1:21">
      <c r="A149" s="34"/>
      <c r="B149" s="13" t="s">
        <v>150</v>
      </c>
      <c r="C149" s="70"/>
      <c r="D149" s="10"/>
      <c r="E149" s="10"/>
      <c r="F149" s="10"/>
      <c r="G149" s="67"/>
      <c r="H149" s="10"/>
      <c r="I149" s="10"/>
      <c r="J149" s="10"/>
      <c r="K149" s="67"/>
      <c r="L149" s="10"/>
      <c r="M149" s="17"/>
      <c r="N149" s="17"/>
      <c r="O149" s="17"/>
      <c r="P149" s="17"/>
      <c r="Q149" s="17"/>
      <c r="R149" s="17"/>
      <c r="S149" s="17"/>
      <c r="T149" s="17"/>
      <c r="U149" s="17"/>
    </row>
    <row r="150" spans="1:21" s="30" customFormat="1">
      <c r="A150" s="15"/>
      <c r="B150" s="97" t="s">
        <v>98</v>
      </c>
      <c r="C150" s="98"/>
      <c r="D150" s="99"/>
      <c r="E150" s="99"/>
      <c r="F150" s="99">
        <f>SUM(F130:F148)</f>
        <v>22475.666666666664</v>
      </c>
      <c r="G150" s="100">
        <f>SUM(G130:G148)</f>
        <v>7100</v>
      </c>
      <c r="H150" s="99"/>
      <c r="I150" s="99"/>
      <c r="J150" s="99">
        <f>SUM(J130:J148)</f>
        <v>15997.333333333332</v>
      </c>
      <c r="K150" s="100">
        <f>SUM(K130:K148)</f>
        <v>5100</v>
      </c>
      <c r="L150" s="99">
        <f>SUM(E150:K150)</f>
        <v>50673</v>
      </c>
      <c r="M150" s="23">
        <f>SUM(L130:L148)</f>
        <v>50673</v>
      </c>
      <c r="N150" s="23"/>
      <c r="O150" s="23"/>
      <c r="P150" s="23"/>
      <c r="Q150" s="23"/>
      <c r="R150" s="23"/>
      <c r="S150" s="23"/>
      <c r="T150" s="23"/>
      <c r="U150" s="23"/>
    </row>
    <row r="151" spans="1:21">
      <c r="A151" s="15"/>
      <c r="B151" s="16"/>
      <c r="C151" s="4"/>
      <c r="D151" s="10"/>
      <c r="E151" s="10"/>
      <c r="F151" s="10"/>
      <c r="G151" s="10"/>
      <c r="H151" s="10"/>
      <c r="I151" s="10"/>
      <c r="J151" s="10"/>
      <c r="K151" s="10"/>
      <c r="L151" s="10"/>
      <c r="M151" s="17"/>
      <c r="N151" s="17"/>
      <c r="O151" s="17"/>
      <c r="P151" s="17"/>
      <c r="Q151" s="17"/>
      <c r="R151" s="17"/>
      <c r="S151" s="17"/>
      <c r="T151" s="17"/>
      <c r="U151" s="17"/>
    </row>
    <row r="152" spans="1:21">
      <c r="A152" s="15"/>
      <c r="B152" s="16" t="s">
        <v>90</v>
      </c>
      <c r="C152" s="4"/>
      <c r="D152" s="10"/>
      <c r="E152" s="10"/>
      <c r="F152" s="10"/>
      <c r="G152" s="10"/>
      <c r="H152" s="10"/>
      <c r="I152" s="10"/>
      <c r="J152" s="18"/>
      <c r="K152" s="18"/>
      <c r="L152" s="18">
        <f>SUM(L119+L150)</f>
        <v>104573</v>
      </c>
      <c r="M152" s="17"/>
      <c r="N152" s="17"/>
      <c r="O152" s="17"/>
      <c r="P152" s="17"/>
      <c r="Q152" s="17"/>
      <c r="R152" s="17"/>
      <c r="S152" s="17"/>
      <c r="T152" s="17"/>
      <c r="U152" s="17"/>
    </row>
    <row r="153" spans="1:21" ht="15.75" thickBot="1">
      <c r="A153" s="15"/>
      <c r="B153" s="16"/>
      <c r="C153" s="4"/>
      <c r="D153" s="10"/>
      <c r="E153" s="10"/>
      <c r="F153" s="10"/>
      <c r="G153" s="10"/>
      <c r="H153" s="10"/>
      <c r="I153" s="10"/>
      <c r="J153" s="10"/>
      <c r="K153" s="10"/>
      <c r="L153" s="10"/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1:21" ht="15.75" thickBot="1">
      <c r="A154" s="116" t="s">
        <v>51</v>
      </c>
      <c r="B154" s="117"/>
      <c r="C154" s="117"/>
      <c r="D154" s="117"/>
      <c r="E154" s="117"/>
      <c r="F154" s="117"/>
      <c r="G154" s="117"/>
      <c r="H154" s="117"/>
      <c r="I154" s="117"/>
      <c r="J154" s="117"/>
      <c r="K154" s="117"/>
      <c r="L154" s="118"/>
      <c r="M154" s="10"/>
    </row>
    <row r="155" spans="1:2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10"/>
    </row>
    <row r="156" spans="1:21">
      <c r="A156" s="7" t="s">
        <v>49</v>
      </c>
      <c r="B156" s="8" t="s">
        <v>28</v>
      </c>
      <c r="C156" s="119" t="s">
        <v>0</v>
      </c>
      <c r="D156" s="120"/>
      <c r="E156" s="120"/>
      <c r="F156" s="120"/>
      <c r="G156" s="121"/>
      <c r="H156" s="119" t="s">
        <v>1</v>
      </c>
      <c r="I156" s="120"/>
      <c r="J156" s="120"/>
      <c r="K156" s="121"/>
      <c r="L156" s="9" t="s">
        <v>30</v>
      </c>
      <c r="M156" s="17" t="s">
        <v>248</v>
      </c>
      <c r="N156" s="17"/>
      <c r="O156" s="17"/>
      <c r="P156" s="17"/>
      <c r="Q156" s="17"/>
      <c r="R156" s="17"/>
      <c r="S156" s="17"/>
      <c r="T156" s="17"/>
      <c r="U156" s="17"/>
    </row>
    <row r="157" spans="1:21" ht="30">
      <c r="A157" s="19"/>
      <c r="B157" s="8" t="s">
        <v>250</v>
      </c>
      <c r="C157" s="64" t="s">
        <v>2</v>
      </c>
      <c r="D157" s="11" t="s">
        <v>3</v>
      </c>
      <c r="E157" s="11" t="s">
        <v>191</v>
      </c>
      <c r="F157" s="11" t="s">
        <v>190</v>
      </c>
      <c r="G157" s="65" t="s">
        <v>160</v>
      </c>
      <c r="H157" s="64" t="s">
        <v>4</v>
      </c>
      <c r="I157" s="11" t="s">
        <v>163</v>
      </c>
      <c r="J157" s="11" t="s">
        <v>162</v>
      </c>
      <c r="K157" s="65" t="s">
        <v>160</v>
      </c>
      <c r="L157" s="11" t="s">
        <v>29</v>
      </c>
      <c r="M157" s="17" t="s">
        <v>249</v>
      </c>
      <c r="N157" s="17"/>
      <c r="O157" s="17"/>
      <c r="P157" s="17"/>
      <c r="Q157" s="17"/>
      <c r="R157" s="17"/>
      <c r="S157" s="17"/>
      <c r="T157" s="17"/>
      <c r="U157" s="17"/>
    </row>
    <row r="158" spans="1:21">
      <c r="A158" s="19"/>
      <c r="B158" s="19" t="s">
        <v>5</v>
      </c>
      <c r="C158" s="85">
        <f>$D$4</f>
        <v>8</v>
      </c>
      <c r="D158" s="48">
        <f t="shared" ref="D158:D160" si="18">$B$4</f>
        <v>5</v>
      </c>
      <c r="E158" s="17">
        <v>500</v>
      </c>
      <c r="F158" s="17">
        <f>C158*D158*E158</f>
        <v>20000</v>
      </c>
      <c r="G158" s="81">
        <f>C158*D158*$F$4</f>
        <v>8000</v>
      </c>
      <c r="H158" s="48">
        <f t="shared" ref="H158:H160" si="19">$B$5</f>
        <v>4</v>
      </c>
      <c r="I158" s="17">
        <f>500</f>
        <v>500</v>
      </c>
      <c r="J158" s="17">
        <f>C158*H158*I158</f>
        <v>16000</v>
      </c>
      <c r="K158" s="81">
        <f>SUM(C158*H158*$F$4)</f>
        <v>6400</v>
      </c>
      <c r="L158" s="17">
        <f>SUM(F158+G158+J158+K158)</f>
        <v>50400</v>
      </c>
      <c r="M158" s="17" t="s">
        <v>256</v>
      </c>
      <c r="N158" s="17"/>
      <c r="O158" s="17" t="s">
        <v>265</v>
      </c>
      <c r="P158" s="17"/>
      <c r="Q158" s="17"/>
      <c r="R158" s="17"/>
      <c r="S158" s="17"/>
      <c r="T158" s="17"/>
      <c r="U158" s="17"/>
    </row>
    <row r="159" spans="1:21">
      <c r="A159" s="19"/>
      <c r="B159" s="19" t="s">
        <v>6</v>
      </c>
      <c r="C159" s="85">
        <v>0</v>
      </c>
      <c r="D159" s="48">
        <f t="shared" si="18"/>
        <v>5</v>
      </c>
      <c r="E159" s="17">
        <v>60</v>
      </c>
      <c r="F159" s="17">
        <f>C159*D159*E159</f>
        <v>0</v>
      </c>
      <c r="G159" s="81">
        <f t="shared" ref="G159:G160" si="20">C159*D159*200</f>
        <v>0</v>
      </c>
      <c r="H159" s="48">
        <f t="shared" si="19"/>
        <v>4</v>
      </c>
      <c r="I159" s="17">
        <v>60</v>
      </c>
      <c r="J159" s="17">
        <f t="shared" ref="J159:J160" si="21">C159*H159*I159</f>
        <v>0</v>
      </c>
      <c r="K159" s="81">
        <f t="shared" ref="K159:K160" si="22">SUM(C159*H159*I159)</f>
        <v>0</v>
      </c>
      <c r="L159" s="17" t="s">
        <v>192</v>
      </c>
      <c r="M159" s="17"/>
      <c r="N159" s="17"/>
      <c r="O159" s="17"/>
      <c r="P159" s="17"/>
      <c r="Q159" s="17"/>
      <c r="R159" s="17"/>
      <c r="S159" s="17"/>
      <c r="T159" s="17"/>
      <c r="U159" s="17"/>
    </row>
    <row r="160" spans="1:21" ht="15.75" customHeight="1">
      <c r="A160" s="19"/>
      <c r="B160" s="19" t="s">
        <v>7</v>
      </c>
      <c r="C160" s="85">
        <v>0</v>
      </c>
      <c r="D160" s="48">
        <f t="shared" si="18"/>
        <v>5</v>
      </c>
      <c r="E160" s="17">
        <v>37</v>
      </c>
      <c r="F160" s="17">
        <f>C160*D160*E160</f>
        <v>0</v>
      </c>
      <c r="G160" s="81">
        <f t="shared" si="20"/>
        <v>0</v>
      </c>
      <c r="H160" s="48">
        <f t="shared" si="19"/>
        <v>4</v>
      </c>
      <c r="I160" s="17">
        <v>37</v>
      </c>
      <c r="J160" s="17">
        <f t="shared" si="21"/>
        <v>0</v>
      </c>
      <c r="K160" s="81">
        <f t="shared" si="22"/>
        <v>0</v>
      </c>
      <c r="L160" s="17">
        <f>SUM(G160+K160)</f>
        <v>0</v>
      </c>
      <c r="M160" s="17"/>
      <c r="N160" s="17"/>
      <c r="O160" s="17"/>
      <c r="P160" s="17"/>
      <c r="Q160" s="17"/>
      <c r="R160" s="17"/>
      <c r="S160" s="17"/>
      <c r="T160" s="17"/>
      <c r="U160" s="17"/>
    </row>
    <row r="161" spans="1:21">
      <c r="A161" s="19"/>
      <c r="B161" s="19" t="s">
        <v>8</v>
      </c>
      <c r="C161" s="85"/>
      <c r="D161" s="78">
        <v>0.08</v>
      </c>
      <c r="E161" s="55"/>
      <c r="F161" s="90">
        <f>SUM(F158+F159+F160)*D161</f>
        <v>1600</v>
      </c>
      <c r="G161" s="81"/>
      <c r="H161" s="80"/>
      <c r="I161" s="78">
        <v>0.05</v>
      </c>
      <c r="J161" s="55">
        <f>SUM(J158+J159+J160)*I161</f>
        <v>800</v>
      </c>
      <c r="K161" s="81"/>
      <c r="L161" s="17">
        <f t="shared" ref="L161:L166" si="23">SUM(F161+J161)</f>
        <v>2400</v>
      </c>
      <c r="M161" s="17"/>
      <c r="N161" s="17"/>
      <c r="O161" s="17"/>
      <c r="P161" s="17"/>
      <c r="Q161" s="17"/>
      <c r="R161" s="17"/>
      <c r="S161" s="17"/>
      <c r="T161" s="17"/>
      <c r="U161" s="17"/>
    </row>
    <row r="162" spans="1:21">
      <c r="A162" s="59"/>
      <c r="B162" s="19" t="s">
        <v>10</v>
      </c>
      <c r="C162" s="85"/>
      <c r="D162" s="79">
        <v>0.13800000000000001</v>
      </c>
      <c r="E162" s="54"/>
      <c r="F162" s="60"/>
      <c r="G162" s="81"/>
      <c r="H162" s="80"/>
      <c r="I162" s="79">
        <v>0.13800000000000001</v>
      </c>
      <c r="J162" s="17"/>
      <c r="K162" s="81"/>
      <c r="L162" s="17">
        <f t="shared" si="23"/>
        <v>0</v>
      </c>
      <c r="M162" s="17" t="s">
        <v>196</v>
      </c>
      <c r="N162" s="17"/>
      <c r="O162" s="17"/>
      <c r="P162" s="17"/>
      <c r="Q162" s="17"/>
      <c r="R162" s="17"/>
      <c r="S162" s="17"/>
      <c r="T162" s="17"/>
      <c r="U162" s="17"/>
    </row>
    <row r="163" spans="1:21">
      <c r="A163" s="61"/>
      <c r="B163" s="19" t="s">
        <v>9</v>
      </c>
      <c r="C163" s="85"/>
      <c r="D163" s="88">
        <f>1/12</f>
        <v>8.3333333333333329E-2</v>
      </c>
      <c r="E163" s="62"/>
      <c r="F163" s="60">
        <f>SUM(F158:F160)*D163</f>
        <v>1666.6666666666665</v>
      </c>
      <c r="G163" s="81"/>
      <c r="H163" s="80"/>
      <c r="I163" s="88">
        <f>1/12</f>
        <v>8.3333333333333329E-2</v>
      </c>
      <c r="J163" s="17">
        <f>SUM(J158:J160)*I163</f>
        <v>1333.3333333333333</v>
      </c>
      <c r="K163" s="81"/>
      <c r="L163" s="17">
        <f t="shared" si="23"/>
        <v>3000</v>
      </c>
      <c r="N163" s="17"/>
      <c r="O163" s="17"/>
      <c r="P163" s="17"/>
      <c r="Q163" s="17"/>
      <c r="R163" s="17"/>
      <c r="S163" s="17"/>
      <c r="T163" s="17"/>
      <c r="U163" s="17"/>
    </row>
    <row r="164" spans="1:21">
      <c r="A164" s="63"/>
      <c r="B164" s="19" t="s">
        <v>218</v>
      </c>
      <c r="C164" s="85"/>
      <c r="D164" s="89">
        <v>0.03</v>
      </c>
      <c r="E164" s="17"/>
      <c r="F164" s="17">
        <f>SUM(F158+F159+F160)*D164</f>
        <v>600</v>
      </c>
      <c r="G164" s="81"/>
      <c r="H164" s="80"/>
      <c r="I164" s="89">
        <v>0.03</v>
      </c>
      <c r="J164" s="17">
        <f>SUM(J158:J160)*I164</f>
        <v>480</v>
      </c>
      <c r="K164" s="81"/>
      <c r="L164" s="17">
        <f t="shared" si="23"/>
        <v>1080</v>
      </c>
      <c r="M164" s="17"/>
      <c r="N164" s="17"/>
      <c r="O164" s="17"/>
      <c r="P164" s="17"/>
      <c r="Q164" s="17"/>
      <c r="R164" s="17"/>
      <c r="S164" s="17"/>
      <c r="T164" s="17"/>
      <c r="U164" s="17"/>
    </row>
    <row r="165" spans="1:21">
      <c r="A165" s="19"/>
      <c r="B165" s="19" t="s">
        <v>11</v>
      </c>
      <c r="C165" s="85">
        <f t="shared" ref="C165:C166" si="24">$D$4</f>
        <v>8</v>
      </c>
      <c r="D165" s="48">
        <v>5</v>
      </c>
      <c r="E165" s="17">
        <v>10</v>
      </c>
      <c r="F165" s="17">
        <f>C165*E165*D165</f>
        <v>400</v>
      </c>
      <c r="G165" s="81"/>
      <c r="H165" s="48">
        <f t="shared" ref="H165:H166" si="25">$B$5</f>
        <v>4</v>
      </c>
      <c r="I165" s="17">
        <v>10</v>
      </c>
      <c r="J165" s="17">
        <f>C165*I165*H165</f>
        <v>320</v>
      </c>
      <c r="K165" s="81"/>
      <c r="L165" s="17">
        <f t="shared" si="23"/>
        <v>720</v>
      </c>
      <c r="M165" s="17"/>
      <c r="N165" s="17"/>
      <c r="O165" s="17"/>
      <c r="P165" s="17"/>
      <c r="Q165" s="17"/>
      <c r="R165" s="17"/>
      <c r="S165" s="17"/>
      <c r="T165" s="17"/>
      <c r="U165" s="17"/>
    </row>
    <row r="166" spans="1:21">
      <c r="A166" s="20"/>
      <c r="B166" s="19" t="s">
        <v>12</v>
      </c>
      <c r="C166" s="85">
        <f t="shared" si="24"/>
        <v>8</v>
      </c>
      <c r="D166" s="48"/>
      <c r="E166" s="17">
        <v>90</v>
      </c>
      <c r="F166" s="17">
        <f t="shared" ref="F166" si="26">C166*E166</f>
        <v>720</v>
      </c>
      <c r="G166" s="81"/>
      <c r="H166" s="48">
        <f t="shared" si="25"/>
        <v>4</v>
      </c>
      <c r="I166" s="17">
        <v>90</v>
      </c>
      <c r="J166" s="17">
        <f>C166*I166</f>
        <v>720</v>
      </c>
      <c r="K166" s="81"/>
      <c r="L166" s="17">
        <f t="shared" si="23"/>
        <v>1440</v>
      </c>
      <c r="M166" s="17"/>
      <c r="N166" s="17"/>
      <c r="O166" s="17"/>
      <c r="P166" s="17"/>
      <c r="Q166" s="17"/>
      <c r="R166" s="17"/>
      <c r="S166" s="17"/>
      <c r="T166" s="17"/>
      <c r="U166" s="17"/>
    </row>
    <row r="167" spans="1:21">
      <c r="A167" s="19"/>
      <c r="B167" s="91" t="s">
        <v>220</v>
      </c>
      <c r="C167" s="92"/>
      <c r="D167" s="93"/>
      <c r="E167" s="94"/>
      <c r="F167" s="94">
        <f>SUM(F158:F166)</f>
        <v>24986.666666666668</v>
      </c>
      <c r="G167" s="95">
        <f>SUM(G158:G166)</f>
        <v>8000</v>
      </c>
      <c r="H167" s="96"/>
      <c r="I167" s="94"/>
      <c r="J167" s="94">
        <f>SUM(J158:J166)</f>
        <v>19653.333333333332</v>
      </c>
      <c r="K167" s="95">
        <f>SUM(K158:K166)</f>
        <v>6400</v>
      </c>
      <c r="L167" s="94">
        <f>SUM(L158:L166)</f>
        <v>59040</v>
      </c>
      <c r="M167" s="17"/>
      <c r="N167" s="17"/>
      <c r="O167" s="17"/>
      <c r="P167" s="17"/>
      <c r="Q167" s="17"/>
      <c r="R167" s="17"/>
      <c r="S167" s="17"/>
      <c r="T167" s="17"/>
      <c r="U167" s="17"/>
    </row>
    <row r="168" spans="1:21">
      <c r="A168" s="19"/>
      <c r="B168" s="19"/>
      <c r="C168" s="85"/>
      <c r="D168" s="55"/>
      <c r="E168" s="17"/>
      <c r="F168" s="17"/>
      <c r="G168" s="81"/>
      <c r="H168" s="56"/>
      <c r="I168" s="17"/>
      <c r="J168" s="17"/>
      <c r="K168" s="81"/>
      <c r="L168" s="17"/>
      <c r="M168" s="17"/>
      <c r="N168" s="17"/>
      <c r="O168" s="17"/>
      <c r="P168" s="17"/>
      <c r="Q168" s="17"/>
      <c r="R168" s="17"/>
      <c r="S168" s="17"/>
      <c r="T168" s="17"/>
      <c r="U168" s="17"/>
    </row>
    <row r="169" spans="1:21">
      <c r="A169" s="19"/>
      <c r="B169" s="19" t="s">
        <v>13</v>
      </c>
      <c r="C169" s="85">
        <v>5</v>
      </c>
      <c r="D169" s="48">
        <f>$B$4-2</f>
        <v>3</v>
      </c>
      <c r="E169" s="17">
        <v>500</v>
      </c>
      <c r="F169" s="17">
        <f>C169*D169*E169</f>
        <v>7500</v>
      </c>
      <c r="G169" s="81">
        <f>C169*D169*$F$4</f>
        <v>3000</v>
      </c>
      <c r="H169" s="48">
        <f t="shared" ref="H169" si="27">$B$5</f>
        <v>4</v>
      </c>
      <c r="I169" s="17">
        <v>500</v>
      </c>
      <c r="J169" s="17">
        <f>C169*H169*I169</f>
        <v>10000</v>
      </c>
      <c r="K169" s="81">
        <f>SUM(C169*H169*$F$4)</f>
        <v>4000</v>
      </c>
      <c r="L169" s="17">
        <f>SUM(F169+G169+J169+K169)</f>
        <v>24500</v>
      </c>
      <c r="M169" s="17" t="s">
        <v>235</v>
      </c>
      <c r="N169" s="17"/>
      <c r="O169" s="17"/>
      <c r="P169" s="17"/>
      <c r="Q169" s="17"/>
      <c r="R169" s="17"/>
      <c r="S169" s="17"/>
      <c r="T169" s="17"/>
      <c r="U169" s="17"/>
    </row>
    <row r="170" spans="1:21">
      <c r="A170" s="19"/>
      <c r="B170" s="19" t="s">
        <v>14</v>
      </c>
      <c r="C170" s="85"/>
      <c r="D170" s="78">
        <v>0.08</v>
      </c>
      <c r="E170" s="55"/>
      <c r="F170" s="17">
        <f>F169*D170</f>
        <v>600</v>
      </c>
      <c r="G170" s="81"/>
      <c r="H170" s="80"/>
      <c r="I170" s="78">
        <v>0.05</v>
      </c>
      <c r="J170" s="17">
        <f>J169*I170</f>
        <v>500</v>
      </c>
      <c r="K170" s="81"/>
      <c r="L170" s="17">
        <f t="shared" ref="L170:L175" si="28">SUM(F170+J170)</f>
        <v>1100</v>
      </c>
      <c r="M170" s="17"/>
      <c r="N170" s="17"/>
      <c r="O170" s="17"/>
      <c r="P170" s="17"/>
      <c r="Q170" s="17"/>
      <c r="R170" s="17"/>
      <c r="S170" s="17"/>
      <c r="T170" s="17"/>
      <c r="U170" s="17"/>
    </row>
    <row r="171" spans="1:21">
      <c r="A171" s="19"/>
      <c r="B171" s="19" t="s">
        <v>16</v>
      </c>
      <c r="C171" s="85"/>
      <c r="D171" s="79">
        <v>0.13800000000000001</v>
      </c>
      <c r="E171" s="54"/>
      <c r="F171" s="17"/>
      <c r="G171" s="81"/>
      <c r="H171" s="80"/>
      <c r="I171" s="79">
        <v>0.13800000000000001</v>
      </c>
      <c r="J171" s="17"/>
      <c r="K171" s="81"/>
      <c r="L171" s="17">
        <f t="shared" si="28"/>
        <v>0</v>
      </c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1:21">
      <c r="A172" s="19"/>
      <c r="B172" s="19" t="s">
        <v>15</v>
      </c>
      <c r="C172" s="85"/>
      <c r="D172" s="88">
        <f>1/12</f>
        <v>8.3333333333333329E-2</v>
      </c>
      <c r="E172" s="62"/>
      <c r="F172" s="17">
        <f>F169*D172</f>
        <v>625</v>
      </c>
      <c r="G172" s="81"/>
      <c r="H172" s="80"/>
      <c r="I172" s="88">
        <f>1/12</f>
        <v>8.3333333333333329E-2</v>
      </c>
      <c r="J172" s="17">
        <f>J169*I172</f>
        <v>833.33333333333326</v>
      </c>
      <c r="K172" s="81"/>
      <c r="L172" s="17">
        <f t="shared" si="28"/>
        <v>1458.3333333333333</v>
      </c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1:21">
      <c r="A173" s="19"/>
      <c r="B173" s="19" t="s">
        <v>219</v>
      </c>
      <c r="C173" s="85"/>
      <c r="D173" s="89">
        <v>0.03</v>
      </c>
      <c r="E173" s="17"/>
      <c r="F173" s="17">
        <f>SUM(F169*D173)</f>
        <v>225</v>
      </c>
      <c r="G173" s="81"/>
      <c r="H173" s="80"/>
      <c r="I173" s="89">
        <v>0.03</v>
      </c>
      <c r="J173" s="17">
        <f>SUM(J169*I173)</f>
        <v>300</v>
      </c>
      <c r="K173" s="81"/>
      <c r="L173" s="17">
        <f t="shared" si="28"/>
        <v>525</v>
      </c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1:21">
      <c r="A174" s="19"/>
      <c r="B174" s="19" t="s">
        <v>17</v>
      </c>
      <c r="C174" s="85">
        <v>5</v>
      </c>
      <c r="D174" s="48"/>
      <c r="E174" s="17">
        <v>90</v>
      </c>
      <c r="F174" s="17">
        <f t="shared" ref="F174:F175" si="29">C174*E174</f>
        <v>450</v>
      </c>
      <c r="G174" s="81"/>
      <c r="H174" s="48">
        <f t="shared" ref="H174:H175" si="30">$B$5</f>
        <v>4</v>
      </c>
      <c r="I174" s="17">
        <v>90</v>
      </c>
      <c r="J174" s="17">
        <f t="shared" ref="J174" si="31">C174*I174</f>
        <v>450</v>
      </c>
      <c r="K174" s="81"/>
      <c r="L174" s="17">
        <f t="shared" si="28"/>
        <v>900</v>
      </c>
      <c r="M174" s="17"/>
      <c r="N174" s="17"/>
      <c r="O174" s="17"/>
      <c r="P174" s="17"/>
      <c r="Q174" s="17"/>
      <c r="R174" s="17"/>
      <c r="S174" s="17"/>
      <c r="T174" s="17"/>
      <c r="U174" s="17"/>
    </row>
    <row r="175" spans="1:21">
      <c r="A175" s="21"/>
      <c r="B175" s="19" t="s">
        <v>18</v>
      </c>
      <c r="C175" s="85">
        <v>5</v>
      </c>
      <c r="D175" s="55"/>
      <c r="E175" s="17">
        <v>50</v>
      </c>
      <c r="F175" s="17">
        <f t="shared" si="29"/>
        <v>250</v>
      </c>
      <c r="G175" s="81"/>
      <c r="H175" s="48">
        <f t="shared" si="30"/>
        <v>4</v>
      </c>
      <c r="I175" s="17">
        <v>50</v>
      </c>
      <c r="J175" s="17">
        <f>I175*H175</f>
        <v>200</v>
      </c>
      <c r="K175" s="81"/>
      <c r="L175" s="17">
        <f t="shared" si="28"/>
        <v>450</v>
      </c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1:21">
      <c r="A176" s="22"/>
      <c r="B176" s="91" t="s">
        <v>19</v>
      </c>
      <c r="C176" s="92"/>
      <c r="D176" s="93"/>
      <c r="E176" s="94"/>
      <c r="F176" s="94">
        <f>SUM(F169:F175)</f>
        <v>9650</v>
      </c>
      <c r="G176" s="95">
        <f>SUM(G169:G174)</f>
        <v>3000</v>
      </c>
      <c r="H176" s="96"/>
      <c r="I176" s="94"/>
      <c r="J176" s="94">
        <f>SUM(J169:J175)</f>
        <v>12283.333333333334</v>
      </c>
      <c r="K176" s="95">
        <f>SUM(K169:K175)</f>
        <v>4000</v>
      </c>
      <c r="L176" s="94">
        <f>SUM(L169:L175)</f>
        <v>28933.333333333332</v>
      </c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1:21">
      <c r="A177" s="12"/>
      <c r="B177" s="12" t="s">
        <v>98</v>
      </c>
      <c r="C177" s="86"/>
      <c r="D177" s="87"/>
      <c r="E177" s="83"/>
      <c r="F177" s="84">
        <f>SUM(F167+F176)</f>
        <v>34636.666666666672</v>
      </c>
      <c r="G177" s="84">
        <f>SUM(G167+G176)</f>
        <v>11000</v>
      </c>
      <c r="H177" s="82"/>
      <c r="I177" s="83"/>
      <c r="J177" s="84">
        <f>SUM(J167+J176)</f>
        <v>31936.666666666664</v>
      </c>
      <c r="K177" s="84">
        <f>SUM(K167+K176)</f>
        <v>10400</v>
      </c>
      <c r="L177" s="23">
        <f>SUM(F177:K177)</f>
        <v>87973.333333333343</v>
      </c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1:21">
      <c r="A178" s="12"/>
      <c r="B178" s="12"/>
      <c r="C178" s="12"/>
      <c r="D178" s="23"/>
      <c r="E178" s="23"/>
      <c r="F178" s="23"/>
      <c r="G178" s="23"/>
      <c r="H178" s="23"/>
      <c r="I178" s="23"/>
      <c r="J178" s="23"/>
      <c r="K178" s="23"/>
      <c r="L178" s="23"/>
      <c r="M178" s="17"/>
      <c r="N178" s="17"/>
      <c r="O178" s="17"/>
      <c r="P178" s="17"/>
      <c r="Q178" s="17"/>
      <c r="R178" s="17"/>
      <c r="S178" s="17"/>
      <c r="T178" s="17"/>
      <c r="U178" s="17"/>
    </row>
    <row r="179" spans="1:21">
      <c r="A179" s="12"/>
      <c r="B179" s="12" t="s">
        <v>187</v>
      </c>
      <c r="C179" s="12"/>
      <c r="D179" s="23"/>
      <c r="E179" s="23"/>
      <c r="F179" s="23"/>
      <c r="G179" s="23"/>
      <c r="H179" s="23"/>
      <c r="I179" s="23"/>
      <c r="J179" s="23"/>
      <c r="K179" s="23"/>
      <c r="L179" s="23"/>
      <c r="M179" s="17"/>
      <c r="N179" s="17"/>
      <c r="O179" s="17"/>
      <c r="P179" s="17"/>
      <c r="Q179" s="17"/>
      <c r="R179" s="17"/>
      <c r="S179" s="17"/>
      <c r="T179" s="17"/>
      <c r="U179" s="17"/>
    </row>
    <row r="180" spans="1:21">
      <c r="A180" s="12"/>
      <c r="B180" s="12" t="s">
        <v>98</v>
      </c>
      <c r="C180" s="12"/>
      <c r="D180" s="23"/>
      <c r="E180" s="23"/>
      <c r="F180" s="23"/>
      <c r="G180" s="23"/>
      <c r="H180" s="23"/>
      <c r="I180" s="23"/>
      <c r="J180" s="23"/>
      <c r="K180" s="23"/>
      <c r="L180" s="23">
        <f>SUM(L179:L179)</f>
        <v>0</v>
      </c>
      <c r="M180" s="17"/>
      <c r="N180" s="17"/>
      <c r="O180" s="17"/>
      <c r="P180" s="17"/>
      <c r="Q180" s="17"/>
      <c r="R180" s="17"/>
      <c r="S180" s="17"/>
      <c r="T180" s="17"/>
      <c r="U180" s="17"/>
    </row>
    <row r="181" spans="1:21">
      <c r="A181" s="12"/>
      <c r="B181" s="12"/>
      <c r="C181" s="12"/>
      <c r="D181" s="23"/>
      <c r="E181" s="23"/>
      <c r="F181" s="23"/>
      <c r="G181" s="23"/>
      <c r="H181" s="23"/>
      <c r="I181" s="23"/>
      <c r="J181" s="23"/>
      <c r="K181" s="23"/>
      <c r="L181" s="23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>
      <c r="A182" s="12"/>
      <c r="B182" s="12" t="s">
        <v>188</v>
      </c>
      <c r="C182" s="12"/>
      <c r="D182" s="23"/>
      <c r="E182" s="23"/>
      <c r="F182" s="23"/>
      <c r="G182" s="23"/>
      <c r="H182" s="23"/>
      <c r="I182" s="23"/>
      <c r="J182" s="23"/>
      <c r="K182" s="23"/>
      <c r="L182" s="23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1:21">
      <c r="A183" s="12"/>
      <c r="B183" s="12" t="s">
        <v>98</v>
      </c>
      <c r="C183" s="12"/>
      <c r="D183" s="23"/>
      <c r="E183" s="23"/>
      <c r="F183" s="23"/>
      <c r="G183" s="23"/>
      <c r="H183" s="23"/>
      <c r="I183" s="23"/>
      <c r="J183" s="23"/>
      <c r="K183" s="23"/>
      <c r="L183" s="23"/>
      <c r="M183" s="17"/>
      <c r="N183" s="17" t="s">
        <v>193</v>
      </c>
      <c r="O183" s="17"/>
      <c r="P183" s="17"/>
      <c r="Q183" s="17"/>
      <c r="R183" s="17"/>
      <c r="S183" s="17"/>
      <c r="T183" s="17"/>
      <c r="U183" s="17"/>
    </row>
    <row r="184" spans="1:21">
      <c r="A184" s="12"/>
      <c r="B184" s="12"/>
      <c r="C184" s="12"/>
      <c r="D184" s="23"/>
      <c r="E184" s="23"/>
      <c r="F184" s="23"/>
      <c r="G184" s="23"/>
      <c r="H184" s="23"/>
      <c r="I184" s="23"/>
      <c r="J184" s="23"/>
      <c r="K184" s="23"/>
      <c r="L184" s="23"/>
      <c r="M184" s="17"/>
      <c r="N184" s="17"/>
      <c r="O184" s="17"/>
      <c r="P184" s="17"/>
      <c r="Q184" s="17"/>
      <c r="R184" s="17"/>
      <c r="S184" s="17"/>
      <c r="T184" s="17"/>
      <c r="U184" s="17"/>
    </row>
    <row r="185" spans="1:21">
      <c r="A185" s="12"/>
      <c r="B185" s="12" t="s">
        <v>189</v>
      </c>
      <c r="C185" s="12"/>
      <c r="D185" s="23"/>
      <c r="E185" s="23"/>
      <c r="F185" s="23"/>
      <c r="G185" s="23"/>
      <c r="H185" s="23"/>
      <c r="I185" s="23"/>
      <c r="J185" s="23"/>
      <c r="K185" s="23"/>
      <c r="L185" s="23">
        <f>SUM(L176+L167)</f>
        <v>87973.333333333328</v>
      </c>
      <c r="M185" s="17"/>
      <c r="N185" s="17"/>
      <c r="O185" s="17"/>
      <c r="P185" s="17"/>
      <c r="Q185" s="17"/>
      <c r="R185" s="17"/>
      <c r="S185" s="17"/>
      <c r="T185" s="17"/>
      <c r="U185" s="17"/>
    </row>
    <row r="186" spans="1:21" ht="15.75" customHeight="1" thickBot="1">
      <c r="A186" s="22"/>
      <c r="B186" s="24"/>
      <c r="C186" s="24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</row>
    <row r="187" spans="1:21" ht="16.5" customHeight="1" thickBot="1">
      <c r="A187" s="116" t="s">
        <v>88</v>
      </c>
      <c r="B187" s="117"/>
      <c r="C187" s="117"/>
      <c r="D187" s="117"/>
      <c r="E187" s="117"/>
      <c r="F187" s="117"/>
      <c r="G187" s="117"/>
      <c r="H187" s="117"/>
      <c r="I187" s="117"/>
      <c r="J187" s="117"/>
      <c r="K187" s="117"/>
      <c r="L187" s="118"/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1:21" ht="16.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17"/>
      <c r="N188" s="17"/>
      <c r="O188" s="17"/>
      <c r="P188" s="17"/>
      <c r="Q188" s="17"/>
      <c r="R188" s="17"/>
      <c r="S188" s="17"/>
      <c r="T188" s="17"/>
      <c r="U188" s="17"/>
    </row>
    <row r="189" spans="1:21" s="35" customFormat="1" ht="16.5" customHeight="1">
      <c r="A189" s="40"/>
      <c r="B189" s="32" t="s">
        <v>78</v>
      </c>
      <c r="C189" s="40"/>
      <c r="D189" s="40"/>
      <c r="E189" s="40"/>
      <c r="F189" s="40"/>
      <c r="G189" s="40"/>
      <c r="H189" s="40"/>
      <c r="I189" s="40"/>
      <c r="J189" s="40"/>
      <c r="K189" s="40"/>
      <c r="L189" s="38">
        <v>2000</v>
      </c>
      <c r="M189" s="17" t="s">
        <v>251</v>
      </c>
      <c r="N189" s="17" t="s">
        <v>291</v>
      </c>
      <c r="O189" s="17"/>
      <c r="P189" s="17"/>
      <c r="Q189" s="17"/>
      <c r="R189" s="17"/>
      <c r="S189" s="17"/>
      <c r="T189" s="17"/>
      <c r="U189" s="17"/>
    </row>
    <row r="190" spans="1:21" s="35" customFormat="1" ht="16.5" customHeight="1">
      <c r="A190" s="40"/>
      <c r="B190" s="3" t="s">
        <v>98</v>
      </c>
      <c r="C190" s="40"/>
      <c r="D190" s="40"/>
      <c r="E190" s="40"/>
      <c r="F190" s="40"/>
      <c r="G190" s="40"/>
      <c r="H190" s="40"/>
      <c r="I190" s="40"/>
      <c r="J190" s="40"/>
      <c r="L190" s="40">
        <f>SUM(L189)</f>
        <v>2000</v>
      </c>
      <c r="M190" s="17"/>
      <c r="N190" s="17" t="s">
        <v>268</v>
      </c>
      <c r="O190" s="17"/>
      <c r="P190" s="17"/>
      <c r="Q190" s="17"/>
      <c r="R190" s="17"/>
      <c r="S190" s="17"/>
      <c r="T190" s="17"/>
      <c r="U190" s="17"/>
    </row>
    <row r="191" spans="1:21" s="35" customFormat="1" ht="16.5" customHeight="1">
      <c r="A191" s="40"/>
      <c r="B191" s="3"/>
      <c r="C191" s="40"/>
      <c r="D191" s="40"/>
      <c r="E191" s="40"/>
      <c r="F191" s="40"/>
      <c r="G191" s="40"/>
      <c r="H191" s="40"/>
      <c r="I191" s="40"/>
      <c r="J191" s="40"/>
      <c r="L191" s="40"/>
      <c r="M191" s="17"/>
      <c r="N191" s="17" t="s">
        <v>290</v>
      </c>
      <c r="O191" s="17"/>
      <c r="P191" s="17"/>
      <c r="Q191" s="17"/>
      <c r="R191" s="17"/>
      <c r="S191" s="17"/>
      <c r="T191" s="17"/>
      <c r="U191" s="17"/>
    </row>
    <row r="192" spans="1:21" s="35" customFormat="1" ht="16.5" customHeight="1">
      <c r="A192" s="40"/>
      <c r="B192" s="3" t="s">
        <v>102</v>
      </c>
      <c r="C192" s="40"/>
      <c r="D192" s="40"/>
      <c r="E192" s="40"/>
      <c r="F192" s="40"/>
      <c r="G192" s="40"/>
      <c r="H192" s="40"/>
      <c r="I192" s="40"/>
      <c r="J192" s="40"/>
      <c r="L192" s="40"/>
      <c r="M192" s="17"/>
      <c r="N192" s="17" t="s">
        <v>292</v>
      </c>
      <c r="O192" s="17"/>
      <c r="P192" s="17"/>
      <c r="Q192" s="17"/>
      <c r="R192" s="17"/>
      <c r="S192" s="17"/>
      <c r="T192" s="17"/>
      <c r="U192" s="17"/>
    </row>
    <row r="193" spans="1:21" s="35" customFormat="1" ht="16.5" customHeight="1">
      <c r="A193" s="40"/>
      <c r="B193" s="32" t="s">
        <v>103</v>
      </c>
      <c r="C193" s="40"/>
      <c r="D193" s="40"/>
      <c r="E193" s="40"/>
      <c r="F193" s="40"/>
      <c r="G193" s="40"/>
      <c r="H193" s="40"/>
      <c r="I193" s="40"/>
      <c r="J193" s="40"/>
      <c r="L193" s="38">
        <v>250</v>
      </c>
      <c r="M193" s="17"/>
      <c r="N193" s="17"/>
      <c r="O193" s="17"/>
      <c r="P193" s="17"/>
      <c r="Q193" s="17"/>
      <c r="R193" s="17"/>
      <c r="S193" s="17"/>
      <c r="T193" s="17"/>
      <c r="U193" s="17"/>
    </row>
    <row r="194" spans="1:21" s="35" customFormat="1" ht="16.5" customHeight="1">
      <c r="A194" s="40"/>
      <c r="B194" s="32" t="s">
        <v>232</v>
      </c>
      <c r="C194" s="40"/>
      <c r="D194" s="40"/>
      <c r="E194" s="40"/>
      <c r="F194" s="40"/>
      <c r="G194" s="40"/>
      <c r="H194" s="40"/>
      <c r="I194" s="40"/>
      <c r="J194" s="40"/>
      <c r="L194" s="38">
        <v>1000</v>
      </c>
      <c r="M194" s="17"/>
      <c r="N194" s="17"/>
      <c r="O194" s="17"/>
      <c r="P194" s="17"/>
      <c r="Q194" s="17"/>
      <c r="R194" s="17"/>
      <c r="S194" s="17"/>
      <c r="T194" s="17"/>
      <c r="U194" s="17"/>
    </row>
    <row r="195" spans="1:21" s="35" customFormat="1" ht="16.5" customHeight="1">
      <c r="A195" s="40"/>
      <c r="B195" s="3" t="s">
        <v>98</v>
      </c>
      <c r="C195" s="40"/>
      <c r="D195" s="40"/>
      <c r="E195" s="40"/>
      <c r="F195" s="40"/>
      <c r="G195" s="40"/>
      <c r="H195" s="40"/>
      <c r="I195" s="40"/>
      <c r="J195" s="40"/>
      <c r="L195" s="40">
        <f>SUM(L193:L194)</f>
        <v>1250</v>
      </c>
      <c r="M195" s="17"/>
      <c r="N195" s="17"/>
      <c r="O195" s="17"/>
      <c r="P195" s="17"/>
      <c r="Q195" s="17"/>
      <c r="R195" s="17"/>
      <c r="S195" s="17"/>
      <c r="T195" s="17"/>
      <c r="U195" s="17"/>
    </row>
    <row r="196" spans="1:21" s="35" customFormat="1" ht="16.5" customHeight="1">
      <c r="A196" s="40"/>
      <c r="B196" s="3"/>
      <c r="C196" s="40"/>
      <c r="D196" s="40"/>
      <c r="E196" s="40"/>
      <c r="F196" s="40"/>
      <c r="G196" s="40"/>
      <c r="H196" s="40"/>
      <c r="I196" s="40"/>
      <c r="J196" s="40"/>
      <c r="L196" s="40"/>
      <c r="M196" s="17"/>
      <c r="N196" s="17"/>
      <c r="O196" s="17"/>
      <c r="P196" s="17"/>
      <c r="Q196" s="17"/>
      <c r="R196" s="17"/>
      <c r="S196" s="17"/>
      <c r="T196" s="17"/>
      <c r="U196" s="17"/>
    </row>
    <row r="197" spans="1:21" s="35" customFormat="1" ht="16.5" customHeight="1">
      <c r="A197" s="40"/>
      <c r="B197" s="3" t="s">
        <v>104</v>
      </c>
      <c r="C197" s="40"/>
      <c r="D197" s="40"/>
      <c r="E197" s="40"/>
      <c r="F197" s="40"/>
      <c r="G197" s="40"/>
      <c r="H197" s="40"/>
      <c r="I197" s="40"/>
      <c r="J197" s="40"/>
      <c r="L197" s="40"/>
      <c r="M197" s="17"/>
      <c r="N197" s="17"/>
      <c r="O197" s="17"/>
      <c r="P197" s="17"/>
      <c r="Q197" s="17"/>
      <c r="R197" s="17"/>
      <c r="S197" s="17"/>
      <c r="T197" s="17"/>
      <c r="U197" s="17"/>
    </row>
    <row r="198" spans="1:21" s="35" customFormat="1" ht="16.5" customHeight="1">
      <c r="A198" s="40"/>
      <c r="B198" s="32" t="s">
        <v>105</v>
      </c>
      <c r="C198" s="40"/>
      <c r="D198" s="40"/>
      <c r="E198" s="40"/>
      <c r="F198" s="40"/>
      <c r="G198" s="40"/>
      <c r="H198" s="40"/>
      <c r="I198" s="40"/>
      <c r="J198" s="40"/>
      <c r="L198" s="40">
        <v>1000</v>
      </c>
      <c r="M198" s="17"/>
      <c r="N198" s="17" t="s">
        <v>293</v>
      </c>
      <c r="O198" s="17"/>
      <c r="P198" s="17"/>
      <c r="Q198" s="17"/>
      <c r="R198" s="17"/>
      <c r="S198" s="17"/>
      <c r="T198" s="17"/>
      <c r="U198" s="17"/>
    </row>
    <row r="199" spans="1:21" s="35" customFormat="1" ht="16.5" customHeight="1">
      <c r="A199" s="40"/>
      <c r="B199" s="3" t="s">
        <v>98</v>
      </c>
      <c r="C199" s="40"/>
      <c r="D199" s="40"/>
      <c r="E199" s="40"/>
      <c r="F199" s="40"/>
      <c r="G199" s="40"/>
      <c r="H199" s="40"/>
      <c r="I199" s="40"/>
      <c r="J199" s="40"/>
      <c r="L199" s="40">
        <f>L198</f>
        <v>1000</v>
      </c>
      <c r="M199" s="17"/>
      <c r="N199" s="17" t="s">
        <v>266</v>
      </c>
      <c r="O199" s="17"/>
      <c r="P199" s="17"/>
      <c r="Q199" s="17"/>
      <c r="R199" s="17"/>
      <c r="S199" s="17"/>
      <c r="T199" s="17"/>
      <c r="U199" s="17"/>
    </row>
    <row r="200" spans="1:21" s="35" customFormat="1" ht="16.5" customHeight="1">
      <c r="A200" s="40"/>
      <c r="B200" s="3"/>
      <c r="C200" s="40"/>
      <c r="D200" s="40"/>
      <c r="E200" s="40"/>
      <c r="F200" s="40"/>
      <c r="G200" s="40"/>
      <c r="H200" s="40"/>
      <c r="I200" s="40"/>
      <c r="J200" s="40"/>
      <c r="L200" s="40"/>
      <c r="M200" s="17"/>
      <c r="N200" s="17" t="s">
        <v>267</v>
      </c>
      <c r="O200" s="17"/>
      <c r="P200" s="17"/>
      <c r="Q200" s="17"/>
      <c r="R200" s="17"/>
      <c r="S200" s="17"/>
      <c r="T200" s="17"/>
      <c r="U200" s="17"/>
    </row>
    <row r="201" spans="1:21" s="35" customFormat="1" ht="16.5" customHeight="1">
      <c r="A201" s="40"/>
      <c r="B201" s="3" t="s">
        <v>106</v>
      </c>
      <c r="C201" s="40"/>
      <c r="D201" s="40"/>
      <c r="E201" s="40"/>
      <c r="F201" s="40"/>
      <c r="G201" s="40"/>
      <c r="H201" s="40"/>
      <c r="I201" s="40"/>
      <c r="J201" s="40"/>
      <c r="L201" s="40"/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1:21" s="35" customFormat="1" ht="16.5" customHeight="1">
      <c r="A202" s="40"/>
      <c r="B202" s="3" t="s">
        <v>98</v>
      </c>
      <c r="C202" s="40"/>
      <c r="D202" s="40"/>
      <c r="E202" s="40"/>
      <c r="F202" s="40"/>
      <c r="G202" s="40"/>
      <c r="H202" s="40"/>
      <c r="I202" s="40"/>
      <c r="J202" s="40"/>
      <c r="L202" s="40">
        <f>L201</f>
        <v>0</v>
      </c>
      <c r="M202" s="17"/>
      <c r="N202" s="17"/>
      <c r="O202" s="17"/>
      <c r="P202" s="17"/>
      <c r="Q202" s="17"/>
      <c r="R202" s="17"/>
      <c r="S202" s="17"/>
      <c r="T202" s="17"/>
      <c r="U202" s="17"/>
    </row>
    <row r="203" spans="1:21" s="35" customFormat="1" ht="16.5" customHeight="1">
      <c r="A203" s="40"/>
      <c r="B203" s="3"/>
      <c r="C203" s="40"/>
      <c r="D203" s="40"/>
      <c r="E203" s="40"/>
      <c r="F203" s="40"/>
      <c r="G203" s="40"/>
      <c r="H203" s="40"/>
      <c r="I203" s="40"/>
      <c r="J203" s="40"/>
      <c r="L203" s="40"/>
      <c r="M203" s="17"/>
      <c r="N203" s="17"/>
      <c r="O203" s="17"/>
      <c r="P203" s="17"/>
      <c r="Q203" s="17"/>
      <c r="R203" s="17"/>
      <c r="S203" s="17"/>
      <c r="T203" s="17"/>
      <c r="U203" s="17"/>
    </row>
    <row r="204" spans="1:21" s="35" customFormat="1" ht="16.5" customHeight="1">
      <c r="A204" s="40"/>
      <c r="B204" s="3" t="s">
        <v>107</v>
      </c>
      <c r="C204" s="40"/>
      <c r="D204" s="40"/>
      <c r="E204" s="40"/>
      <c r="F204" s="40"/>
      <c r="G204" s="40"/>
      <c r="H204" s="40"/>
      <c r="I204" s="40"/>
      <c r="J204" s="40"/>
      <c r="L204" s="40">
        <f>SUM(L190+L195+L199+L202)</f>
        <v>4250</v>
      </c>
      <c r="M204" s="17"/>
      <c r="N204" s="17"/>
      <c r="O204" s="17"/>
      <c r="P204" s="17"/>
      <c r="Q204" s="17"/>
      <c r="R204" s="17"/>
      <c r="S204" s="17"/>
      <c r="T204" s="17"/>
      <c r="U204" s="17"/>
    </row>
    <row r="205" spans="1:21" s="35" customFormat="1" ht="16.5" customHeight="1">
      <c r="A205" s="40"/>
      <c r="B205" s="3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1:21" s="35" customFormat="1" ht="15.75" thickBot="1">
      <c r="A206" s="3"/>
      <c r="B206" s="19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</row>
    <row r="207" spans="1:21" ht="15.75" thickBot="1">
      <c r="A207" s="116" t="s">
        <v>89</v>
      </c>
      <c r="B207" s="117"/>
      <c r="C207" s="117"/>
      <c r="D207" s="117"/>
      <c r="E207" s="117"/>
      <c r="F207" s="117"/>
      <c r="G207" s="117"/>
      <c r="H207" s="117"/>
      <c r="I207" s="117"/>
      <c r="J207" s="117"/>
      <c r="K207" s="117"/>
      <c r="L207" s="118"/>
      <c r="M207" s="17"/>
      <c r="N207" s="17"/>
      <c r="O207" s="17"/>
      <c r="P207" s="17"/>
      <c r="Q207" s="17"/>
      <c r="R207" s="17"/>
      <c r="S207" s="17"/>
      <c r="T207" s="17"/>
      <c r="U207" s="17"/>
    </row>
    <row r="208" spans="1:2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17"/>
      <c r="N208" s="17"/>
      <c r="O208" s="17"/>
      <c r="P208" s="17"/>
      <c r="Q208" s="17"/>
      <c r="R208" s="17"/>
      <c r="S208" s="17"/>
      <c r="T208" s="17"/>
      <c r="U208" s="17"/>
    </row>
    <row r="209" spans="1:21">
      <c r="B209" s="30" t="s">
        <v>209</v>
      </c>
    </row>
    <row r="210" spans="1:21">
      <c r="A210" s="6"/>
      <c r="B210" s="19" t="s">
        <v>52</v>
      </c>
      <c r="C210" s="17"/>
      <c r="D210" s="17"/>
      <c r="E210" s="17"/>
      <c r="F210" s="17"/>
      <c r="G210" s="17"/>
      <c r="H210" s="17"/>
      <c r="I210" s="17"/>
      <c r="J210" s="17"/>
      <c r="L210" s="17">
        <v>1000</v>
      </c>
      <c r="M210" s="17"/>
      <c r="N210" s="17"/>
      <c r="O210" s="17"/>
      <c r="P210" s="17"/>
      <c r="Q210" s="17"/>
      <c r="R210" s="17"/>
      <c r="S210" s="17"/>
      <c r="T210" s="17"/>
      <c r="U210" s="17"/>
    </row>
    <row r="211" spans="1:21">
      <c r="A211" s="6"/>
      <c r="B211" s="19" t="s">
        <v>53</v>
      </c>
      <c r="C211" s="17"/>
      <c r="D211" s="17"/>
      <c r="E211" s="17"/>
      <c r="F211" s="17"/>
      <c r="G211" s="17"/>
      <c r="H211" s="17"/>
      <c r="I211" s="17"/>
      <c r="J211" s="17"/>
      <c r="L211" s="17">
        <v>8000</v>
      </c>
      <c r="M211" s="17" t="s">
        <v>269</v>
      </c>
      <c r="N211" s="17"/>
      <c r="O211" s="17"/>
      <c r="P211" s="17"/>
      <c r="Q211" s="17"/>
      <c r="R211" s="17"/>
      <c r="S211" s="17"/>
      <c r="T211" s="17"/>
      <c r="U211" s="17"/>
    </row>
    <row r="212" spans="1:21">
      <c r="A212" s="6"/>
      <c r="B212" s="19" t="s">
        <v>54</v>
      </c>
      <c r="C212" s="17" t="s">
        <v>55</v>
      </c>
      <c r="D212" s="17"/>
      <c r="E212" s="17"/>
      <c r="F212" s="17"/>
      <c r="G212" s="17"/>
      <c r="H212" s="17"/>
      <c r="I212" s="17"/>
      <c r="J212" s="17"/>
      <c r="L212" s="17">
        <v>6000</v>
      </c>
      <c r="M212" s="17" t="s">
        <v>270</v>
      </c>
      <c r="N212" s="17" t="s">
        <v>294</v>
      </c>
      <c r="O212" s="17"/>
      <c r="P212" s="17"/>
      <c r="Q212" s="17"/>
      <c r="R212" s="17"/>
      <c r="S212" s="17"/>
      <c r="T212" s="17"/>
      <c r="U212" s="17"/>
    </row>
    <row r="213" spans="1:21">
      <c r="A213" s="6"/>
      <c r="B213" s="19" t="s">
        <v>210</v>
      </c>
      <c r="C213" s="17" t="s">
        <v>227</v>
      </c>
      <c r="D213" s="17"/>
      <c r="E213" s="17"/>
      <c r="F213" s="17"/>
      <c r="G213" s="17"/>
      <c r="H213" s="17"/>
      <c r="I213" s="17"/>
      <c r="J213" s="17"/>
      <c r="L213" s="17">
        <v>2000</v>
      </c>
      <c r="M213" s="17"/>
      <c r="N213" s="17"/>
      <c r="O213" s="17"/>
      <c r="P213" s="17"/>
      <c r="Q213" s="17"/>
      <c r="R213" s="17"/>
      <c r="S213" s="17"/>
      <c r="T213" s="17"/>
      <c r="U213" s="17"/>
    </row>
    <row r="214" spans="1:21">
      <c r="A214" s="6"/>
      <c r="B214" s="19" t="s">
        <v>56</v>
      </c>
      <c r="C214" s="17"/>
      <c r="D214" s="17"/>
      <c r="E214" s="17"/>
      <c r="F214" s="17"/>
      <c r="G214" s="17"/>
      <c r="H214" s="17"/>
      <c r="I214" s="17"/>
      <c r="J214" s="17"/>
      <c r="L214" s="17">
        <v>1500</v>
      </c>
      <c r="M214" s="17" t="s">
        <v>271</v>
      </c>
      <c r="N214" s="17" t="s">
        <v>272</v>
      </c>
      <c r="O214" s="17"/>
      <c r="P214" s="17"/>
      <c r="Q214" s="17"/>
      <c r="R214" s="17"/>
      <c r="S214" s="17"/>
      <c r="T214" s="17"/>
      <c r="U214" s="17"/>
    </row>
    <row r="215" spans="1:21">
      <c r="A215" s="6"/>
      <c r="B215" s="25" t="s">
        <v>98</v>
      </c>
      <c r="C215" s="17"/>
      <c r="D215" s="17"/>
      <c r="E215" s="17"/>
      <c r="F215" s="17"/>
      <c r="G215" s="17"/>
      <c r="H215" s="17"/>
      <c r="I215" s="17"/>
      <c r="J215" s="17"/>
      <c r="L215" s="23">
        <f>SUM(L210:L214)</f>
        <v>18500</v>
      </c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1:21">
      <c r="A216" s="6"/>
      <c r="B216" s="19"/>
      <c r="C216" s="17"/>
      <c r="D216" s="17"/>
      <c r="E216" s="17"/>
      <c r="F216" s="17"/>
      <c r="G216" s="17"/>
      <c r="H216" s="17"/>
      <c r="I216" s="17"/>
      <c r="J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</row>
    <row r="217" spans="1:21">
      <c r="A217" s="4"/>
      <c r="B217" s="8" t="s">
        <v>57</v>
      </c>
      <c r="C217" s="7"/>
      <c r="E217" s="7"/>
      <c r="F217" s="7"/>
      <c r="G217" s="7"/>
      <c r="H217" s="7"/>
      <c r="I217" s="7"/>
      <c r="J217" s="7"/>
      <c r="L217" s="12"/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1:21">
      <c r="A218" s="6"/>
      <c r="B218" s="19" t="s">
        <v>58</v>
      </c>
      <c r="C218" s="17"/>
      <c r="D218" s="17"/>
      <c r="E218" s="17"/>
      <c r="F218" s="17"/>
      <c r="G218" s="17"/>
      <c r="H218" s="17"/>
      <c r="I218" s="17"/>
      <c r="J218" s="17"/>
      <c r="L218" s="17">
        <v>6000</v>
      </c>
      <c r="M218" s="17"/>
      <c r="N218" s="17" t="s">
        <v>273</v>
      </c>
      <c r="O218" s="17"/>
      <c r="P218" s="17"/>
      <c r="Q218" s="17"/>
      <c r="R218" s="17"/>
      <c r="S218" s="17"/>
      <c r="T218" s="17"/>
      <c r="U218" s="17"/>
    </row>
    <row r="219" spans="1:21">
      <c r="A219" s="6"/>
      <c r="B219" s="19" t="s">
        <v>59</v>
      </c>
      <c r="C219" s="74">
        <v>50</v>
      </c>
      <c r="D219" s="2" t="s">
        <v>206</v>
      </c>
      <c r="E219" s="28"/>
      <c r="F219" s="28"/>
      <c r="G219" s="28"/>
      <c r="H219" s="28"/>
      <c r="I219" s="28"/>
      <c r="J219" s="28"/>
      <c r="L219" s="29">
        <f>C219*($B$5)</f>
        <v>200</v>
      </c>
      <c r="M219" s="17"/>
      <c r="N219" s="17" t="s">
        <v>274</v>
      </c>
      <c r="O219" s="17"/>
      <c r="P219" s="17"/>
      <c r="Q219" s="17"/>
      <c r="R219" s="17"/>
      <c r="S219" s="17"/>
      <c r="T219" s="17"/>
      <c r="U219" s="17"/>
    </row>
    <row r="220" spans="1:21">
      <c r="A220" s="6"/>
      <c r="B220" s="25" t="s">
        <v>99</v>
      </c>
      <c r="C220" s="17"/>
      <c r="D220" s="17"/>
      <c r="E220" s="17"/>
      <c r="F220" s="17"/>
      <c r="G220" s="17"/>
      <c r="H220" s="17"/>
      <c r="I220" s="17"/>
      <c r="J220" s="17"/>
      <c r="L220" s="23">
        <f>SUM(L218:L219)</f>
        <v>6200</v>
      </c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1:21">
      <c r="A221" s="6"/>
      <c r="B221" s="19"/>
      <c r="C221" s="17"/>
      <c r="D221" s="17"/>
      <c r="E221" s="17"/>
      <c r="F221" s="17"/>
      <c r="G221" s="17"/>
      <c r="H221" s="17"/>
      <c r="I221" s="17"/>
      <c r="J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1:21">
      <c r="A222" s="4"/>
      <c r="B222" s="8" t="s">
        <v>241</v>
      </c>
      <c r="C222" s="7"/>
      <c r="E222" s="7"/>
      <c r="F222" s="7"/>
      <c r="G222" s="7"/>
      <c r="H222" s="7"/>
      <c r="I222" s="7"/>
      <c r="J222" s="7"/>
      <c r="L222" s="12"/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1:21">
      <c r="A223" s="6"/>
      <c r="B223" s="19" t="s">
        <v>60</v>
      </c>
      <c r="C223" s="17"/>
      <c r="D223" s="17"/>
      <c r="E223" s="17"/>
      <c r="F223" s="17"/>
      <c r="G223" s="17"/>
      <c r="H223" s="17"/>
      <c r="I223" s="17"/>
      <c r="J223" s="17"/>
      <c r="L223" s="17">
        <v>7000</v>
      </c>
      <c r="M223" s="17" t="s">
        <v>275</v>
      </c>
      <c r="N223" s="17"/>
      <c r="O223" s="17"/>
      <c r="P223" s="17"/>
      <c r="Q223" s="17"/>
      <c r="R223" s="17"/>
      <c r="S223" s="17"/>
      <c r="T223" s="17"/>
      <c r="U223" s="17"/>
    </row>
    <row r="224" spans="1:21">
      <c r="A224" s="6"/>
      <c r="B224" s="19" t="s">
        <v>61</v>
      </c>
      <c r="C224" s="74">
        <v>50</v>
      </c>
      <c r="D224" s="2" t="s">
        <v>206</v>
      </c>
      <c r="E224" s="28"/>
      <c r="F224" s="28"/>
      <c r="G224" s="28"/>
      <c r="H224" s="28"/>
      <c r="I224" s="28"/>
      <c r="J224" s="28"/>
      <c r="L224" s="29">
        <f>C224*($B$5)</f>
        <v>200</v>
      </c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1:21">
      <c r="A225" s="6"/>
      <c r="B225" s="25" t="s">
        <v>99</v>
      </c>
      <c r="C225" s="23"/>
      <c r="D225" s="23"/>
      <c r="E225" s="23"/>
      <c r="F225" s="23"/>
      <c r="G225" s="23"/>
      <c r="H225" s="23"/>
      <c r="I225" s="23"/>
      <c r="J225" s="23"/>
      <c r="L225" s="23">
        <f>SUM(L223:L224)</f>
        <v>7200</v>
      </c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1:21">
      <c r="A226" s="6"/>
      <c r="B226" s="19"/>
      <c r="C226" s="17"/>
      <c r="D226" s="17"/>
      <c r="E226" s="17"/>
      <c r="F226" s="17"/>
      <c r="G226" s="17"/>
      <c r="H226" s="17"/>
      <c r="I226" s="17"/>
      <c r="J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1:21">
      <c r="A227" s="4"/>
      <c r="B227" s="8" t="s">
        <v>222</v>
      </c>
      <c r="C227" s="7"/>
      <c r="E227" s="7"/>
      <c r="F227" s="7"/>
      <c r="G227" s="7"/>
      <c r="H227" s="7"/>
      <c r="I227" s="7"/>
      <c r="J227" s="7"/>
      <c r="L227" s="12"/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1:21">
      <c r="A228" s="26"/>
      <c r="B228" s="27" t="s">
        <v>62</v>
      </c>
      <c r="C228" s="28"/>
      <c r="E228" s="28"/>
      <c r="F228" s="28"/>
      <c r="G228" s="28"/>
      <c r="H228" s="28"/>
      <c r="I228" s="28"/>
      <c r="J228" s="28"/>
      <c r="L228" s="29">
        <v>1000</v>
      </c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1:21">
      <c r="A229" s="26"/>
      <c r="B229" s="27" t="s">
        <v>228</v>
      </c>
      <c r="C229" s="74">
        <v>1000</v>
      </c>
      <c r="D229" s="2" t="s">
        <v>207</v>
      </c>
      <c r="E229" s="28"/>
      <c r="F229" s="28"/>
      <c r="G229" s="28"/>
      <c r="H229" s="28"/>
      <c r="I229" s="28"/>
      <c r="J229" s="28"/>
      <c r="L229" s="29">
        <f>C229*($B$5+1)</f>
        <v>5000</v>
      </c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1:21">
      <c r="A230" s="26"/>
      <c r="B230" s="8" t="s">
        <v>98</v>
      </c>
      <c r="C230" s="7"/>
      <c r="D230" s="30"/>
      <c r="E230" s="7"/>
      <c r="F230" s="7"/>
      <c r="G230" s="7"/>
      <c r="H230" s="7"/>
      <c r="I230" s="7"/>
      <c r="J230" s="7"/>
      <c r="L230" s="12">
        <f>SUM(L228:L229)</f>
        <v>6000</v>
      </c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1:21">
      <c r="A231" s="4"/>
      <c r="B231" s="8"/>
      <c r="C231" s="7"/>
      <c r="E231" s="7"/>
      <c r="F231" s="7"/>
      <c r="G231" s="7"/>
      <c r="H231" s="7"/>
      <c r="I231" s="7"/>
      <c r="J231" s="7"/>
      <c r="L231" s="12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1:21">
      <c r="A232" s="4"/>
      <c r="B232" s="8" t="s">
        <v>208</v>
      </c>
      <c r="C232" s="7"/>
      <c r="E232" s="7"/>
      <c r="F232" s="7"/>
      <c r="G232" s="7"/>
      <c r="H232" s="7"/>
      <c r="I232" s="7"/>
      <c r="J232" s="7"/>
      <c r="L232" s="12"/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1:21">
      <c r="A233" s="4"/>
      <c r="B233" s="27" t="s">
        <v>63</v>
      </c>
      <c r="C233" s="28"/>
      <c r="E233" s="28"/>
      <c r="F233" s="28"/>
      <c r="G233" s="28"/>
      <c r="H233" s="28"/>
      <c r="I233" s="28"/>
      <c r="J233" s="28"/>
      <c r="L233" s="29">
        <v>1000</v>
      </c>
      <c r="M233" s="17" t="s">
        <v>288</v>
      </c>
      <c r="N233" s="17"/>
      <c r="O233" s="17"/>
      <c r="P233" s="17"/>
      <c r="Q233" s="17"/>
      <c r="R233" s="17"/>
      <c r="S233" s="17"/>
      <c r="T233" s="17"/>
      <c r="U233" s="17"/>
    </row>
    <row r="234" spans="1:21">
      <c r="A234" s="4"/>
      <c r="B234" s="27" t="s">
        <v>257</v>
      </c>
      <c r="C234" s="28"/>
      <c r="E234" s="28"/>
      <c r="F234" s="28"/>
      <c r="G234" s="28"/>
      <c r="H234" s="28"/>
      <c r="I234" s="28"/>
      <c r="J234" s="28"/>
      <c r="L234" s="29">
        <v>500</v>
      </c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1:21">
      <c r="A235" s="4"/>
      <c r="B235" s="27" t="s">
        <v>64</v>
      </c>
      <c r="C235" s="74">
        <v>2000</v>
      </c>
      <c r="D235" s="2" t="s">
        <v>207</v>
      </c>
      <c r="E235" s="28"/>
      <c r="F235" s="28"/>
      <c r="G235" s="28"/>
      <c r="H235" s="28"/>
      <c r="I235" s="28"/>
      <c r="J235" s="28"/>
      <c r="L235" s="29">
        <f>C235*($B$5+1)</f>
        <v>10000</v>
      </c>
      <c r="M235" s="17" t="s">
        <v>253</v>
      </c>
      <c r="N235" s="17"/>
      <c r="O235" s="17"/>
      <c r="P235" s="17"/>
      <c r="Q235" s="17"/>
      <c r="R235" s="17"/>
      <c r="S235" s="17"/>
      <c r="T235" s="17"/>
      <c r="U235" s="17"/>
    </row>
    <row r="236" spans="1:21">
      <c r="A236" s="4"/>
      <c r="B236" s="8" t="s">
        <v>99</v>
      </c>
      <c r="C236" s="7"/>
      <c r="D236" s="30"/>
      <c r="E236" s="7"/>
      <c r="F236" s="7"/>
      <c r="G236" s="7"/>
      <c r="H236" s="7"/>
      <c r="I236" s="7"/>
      <c r="J236" s="7"/>
      <c r="L236" s="12">
        <f>SUM(L233:L235)</f>
        <v>11500</v>
      </c>
      <c r="M236" s="17" t="s">
        <v>254</v>
      </c>
      <c r="N236" s="17"/>
      <c r="O236" s="17"/>
      <c r="P236" s="17"/>
      <c r="Q236" s="17"/>
      <c r="R236" s="17"/>
      <c r="S236" s="17"/>
      <c r="T236" s="17"/>
      <c r="U236" s="17"/>
    </row>
    <row r="237" spans="1:21">
      <c r="A237" s="8"/>
      <c r="C237" s="7"/>
      <c r="E237" s="7"/>
      <c r="F237" s="7"/>
      <c r="G237" s="7"/>
      <c r="H237" s="7"/>
      <c r="I237" s="7"/>
      <c r="J237" s="7"/>
      <c r="L237" s="12"/>
      <c r="M237" s="17"/>
      <c r="N237" s="17"/>
      <c r="O237" s="17"/>
      <c r="P237" s="17"/>
      <c r="Q237" s="17"/>
      <c r="R237" s="17"/>
      <c r="S237" s="17"/>
      <c r="T237" s="17"/>
      <c r="U237" s="17"/>
    </row>
    <row r="238" spans="1:21">
      <c r="A238" s="4"/>
      <c r="B238" s="8" t="s">
        <v>65</v>
      </c>
      <c r="C238" s="7"/>
      <c r="E238" s="7"/>
      <c r="F238" s="7"/>
      <c r="G238" s="7"/>
      <c r="H238" s="7"/>
      <c r="I238" s="7"/>
      <c r="J238" s="7"/>
      <c r="L238" s="12"/>
      <c r="M238" s="17"/>
      <c r="N238" s="17"/>
      <c r="O238" s="17"/>
      <c r="P238" s="17"/>
      <c r="Q238" s="17"/>
      <c r="R238" s="17"/>
      <c r="S238" s="17"/>
      <c r="T238" s="17"/>
      <c r="U238" s="17"/>
    </row>
    <row r="239" spans="1:21">
      <c r="A239" s="4"/>
      <c r="B239" s="8" t="s">
        <v>98</v>
      </c>
      <c r="C239" s="7"/>
      <c r="E239" s="7"/>
      <c r="F239" s="7"/>
      <c r="G239" s="7"/>
      <c r="H239" s="7"/>
      <c r="I239" s="7"/>
      <c r="J239" s="7"/>
      <c r="L239" s="12">
        <f>SUM(L238:L238)</f>
        <v>0</v>
      </c>
      <c r="M239" s="17" t="s">
        <v>276</v>
      </c>
      <c r="N239" s="17"/>
      <c r="O239" s="17"/>
      <c r="P239" s="17"/>
      <c r="Q239" s="17"/>
      <c r="R239" s="17"/>
      <c r="S239" s="17"/>
      <c r="T239" s="17"/>
      <c r="U239" s="17"/>
    </row>
    <row r="240" spans="1:21">
      <c r="A240" s="4"/>
      <c r="B240" s="8"/>
      <c r="C240" s="7"/>
      <c r="E240" s="7"/>
      <c r="F240" s="7"/>
      <c r="G240" s="7"/>
      <c r="H240" s="7"/>
      <c r="I240" s="7"/>
      <c r="J240" s="7"/>
      <c r="L240" s="12"/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1:21">
      <c r="A241" s="4"/>
      <c r="B241" s="8" t="s">
        <v>66</v>
      </c>
      <c r="C241" s="7"/>
      <c r="E241" s="7"/>
      <c r="F241" s="7"/>
      <c r="G241" s="7"/>
      <c r="H241" s="7"/>
      <c r="I241" s="7"/>
      <c r="J241" s="7"/>
      <c r="L241" s="12"/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1:21">
      <c r="A242" s="4"/>
      <c r="B242" s="8" t="s">
        <v>98</v>
      </c>
      <c r="C242" s="7"/>
      <c r="E242" s="7"/>
      <c r="F242" s="7"/>
      <c r="G242" s="7"/>
      <c r="H242" s="7"/>
      <c r="I242" s="7"/>
      <c r="J242" s="7"/>
      <c r="L242" s="12">
        <f>SUM(L241:L241)</f>
        <v>0</v>
      </c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1:21">
      <c r="A243" s="4"/>
      <c r="B243" s="8"/>
      <c r="C243" s="7"/>
      <c r="E243" s="7"/>
      <c r="F243" s="7"/>
      <c r="G243" s="7"/>
      <c r="H243" s="7"/>
      <c r="I243" s="7"/>
      <c r="J243" s="7"/>
      <c r="L243" s="12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1:21">
      <c r="A244" s="4"/>
      <c r="B244" s="8" t="s">
        <v>67</v>
      </c>
      <c r="C244" s="7"/>
      <c r="E244" s="7"/>
      <c r="F244" s="7"/>
      <c r="G244" s="7"/>
      <c r="H244" s="7"/>
      <c r="I244" s="7"/>
      <c r="J244" s="7"/>
      <c r="L244" s="12"/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1:21">
      <c r="A245" s="4"/>
      <c r="B245" s="8" t="s">
        <v>98</v>
      </c>
      <c r="C245" s="7"/>
      <c r="E245" s="7"/>
      <c r="F245" s="7"/>
      <c r="G245" s="7"/>
      <c r="H245" s="7"/>
      <c r="I245" s="7"/>
      <c r="J245" s="7"/>
      <c r="L245" s="12">
        <f>SUM(L244:L244)</f>
        <v>0</v>
      </c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1:21">
      <c r="A246" s="4"/>
      <c r="B246" s="8"/>
      <c r="C246" s="7"/>
      <c r="E246" s="7"/>
      <c r="F246" s="7"/>
      <c r="G246" s="7"/>
      <c r="H246" s="7"/>
      <c r="I246" s="7"/>
      <c r="J246" s="7"/>
      <c r="L246" s="12"/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1:21" ht="16.5" customHeight="1">
      <c r="A247" s="26"/>
      <c r="B247" s="8" t="s">
        <v>194</v>
      </c>
      <c r="C247" s="28"/>
      <c r="E247" s="28"/>
      <c r="F247" s="28"/>
      <c r="G247" s="28"/>
      <c r="H247" s="28"/>
      <c r="I247" s="28"/>
      <c r="J247" s="28"/>
      <c r="L247" s="12">
        <f>SUM(L215+L220+L225+L230+L236+L239+L242+L245)</f>
        <v>49400</v>
      </c>
      <c r="M247" s="17" t="s">
        <v>252</v>
      </c>
      <c r="N247" s="17"/>
      <c r="O247" s="17"/>
      <c r="P247" s="17"/>
      <c r="Q247" s="17"/>
      <c r="R247" s="17"/>
      <c r="S247" s="17"/>
      <c r="T247" s="17"/>
      <c r="U247" s="17"/>
    </row>
    <row r="248" spans="1:21" ht="16.5" customHeight="1" thickBot="1">
      <c r="A248" s="6"/>
      <c r="B248" s="19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1:21" ht="15.75" thickBot="1">
      <c r="A249" s="116" t="s">
        <v>76</v>
      </c>
      <c r="B249" s="117"/>
      <c r="C249" s="117"/>
      <c r="D249" s="117"/>
      <c r="E249" s="117"/>
      <c r="F249" s="117"/>
      <c r="G249" s="117"/>
      <c r="H249" s="117"/>
      <c r="I249" s="117"/>
      <c r="J249" s="117"/>
      <c r="K249" s="117"/>
      <c r="L249" s="118"/>
      <c r="M249" s="17"/>
      <c r="N249" s="17"/>
      <c r="O249" s="17"/>
      <c r="P249" s="17"/>
      <c r="Q249" s="17"/>
      <c r="R249" s="17"/>
      <c r="S249" s="17"/>
      <c r="T249" s="17"/>
      <c r="U249" s="17"/>
    </row>
    <row r="250" spans="1:21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1:21">
      <c r="A251" s="31"/>
      <c r="B251" s="3" t="s">
        <v>80</v>
      </c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1:21">
      <c r="A252" s="6"/>
      <c r="B252" s="19" t="s">
        <v>77</v>
      </c>
      <c r="C252" s="17"/>
      <c r="D252" s="17"/>
      <c r="E252" s="17"/>
      <c r="F252" s="17"/>
      <c r="G252" s="17"/>
      <c r="H252" s="17"/>
      <c r="I252" s="17"/>
      <c r="J252" s="17"/>
      <c r="L252" s="17">
        <v>750</v>
      </c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1:21">
      <c r="A253" s="6"/>
      <c r="B253" s="19" t="s">
        <v>79</v>
      </c>
      <c r="C253" s="17"/>
      <c r="D253" s="17"/>
      <c r="E253" s="17"/>
      <c r="F253" s="17"/>
      <c r="G253" s="17"/>
      <c r="H253" s="17"/>
      <c r="I253" s="17"/>
      <c r="J253" s="17"/>
      <c r="L253" s="17">
        <v>2000</v>
      </c>
      <c r="M253" s="17" t="s">
        <v>277</v>
      </c>
      <c r="N253" s="17"/>
      <c r="O253" s="17"/>
      <c r="P253" s="17"/>
      <c r="Q253" s="17"/>
      <c r="R253" s="17"/>
      <c r="S253" s="17"/>
      <c r="T253" s="17"/>
      <c r="U253" s="17"/>
    </row>
    <row r="254" spans="1:21">
      <c r="A254" s="6"/>
      <c r="B254" s="25" t="s">
        <v>98</v>
      </c>
      <c r="C254" s="23"/>
      <c r="D254" s="23"/>
      <c r="E254" s="23"/>
      <c r="F254" s="23"/>
      <c r="G254" s="23"/>
      <c r="H254" s="23"/>
      <c r="I254" s="23"/>
      <c r="J254" s="23"/>
      <c r="L254" s="23">
        <f>SUM(L252:L253)</f>
        <v>2750</v>
      </c>
      <c r="M254" s="17"/>
      <c r="N254" s="17"/>
      <c r="O254" s="17"/>
      <c r="P254" s="17"/>
      <c r="Q254" s="17"/>
      <c r="R254" s="17"/>
      <c r="S254" s="17"/>
      <c r="T254" s="17"/>
      <c r="U254" s="17"/>
    </row>
    <row r="255" spans="1:21">
      <c r="A255" s="6"/>
      <c r="B255" s="25"/>
      <c r="C255" s="23"/>
      <c r="D255" s="23"/>
      <c r="E255" s="23"/>
      <c r="F255" s="23"/>
      <c r="G255" s="23"/>
      <c r="H255" s="23"/>
      <c r="I255" s="23"/>
      <c r="J255" s="23"/>
      <c r="L255" s="23"/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1:21">
      <c r="A256" s="6"/>
      <c r="B256" s="19" t="s">
        <v>81</v>
      </c>
      <c r="C256" s="17"/>
      <c r="D256" s="17"/>
      <c r="E256" s="17"/>
      <c r="F256" s="17"/>
      <c r="G256" s="17"/>
      <c r="H256" s="17"/>
      <c r="I256" s="17"/>
      <c r="J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1:21">
      <c r="A257" s="6"/>
      <c r="B257" s="25" t="s">
        <v>98</v>
      </c>
      <c r="C257" s="17"/>
      <c r="D257" s="17"/>
      <c r="E257" s="17"/>
      <c r="F257" s="17"/>
      <c r="G257" s="17"/>
      <c r="H257" s="17"/>
      <c r="I257" s="17"/>
      <c r="J257" s="17"/>
      <c r="L257" s="17">
        <f>SUM(L256:L256)</f>
        <v>0</v>
      </c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1:21">
      <c r="A258" s="6"/>
      <c r="B258" s="19"/>
      <c r="C258" s="17"/>
      <c r="D258" s="17"/>
      <c r="E258" s="17"/>
      <c r="F258" s="17"/>
      <c r="G258" s="17"/>
      <c r="H258" s="17"/>
      <c r="I258" s="17"/>
      <c r="J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</row>
    <row r="259" spans="1:21">
      <c r="A259" s="6"/>
      <c r="B259" s="19" t="s">
        <v>82</v>
      </c>
      <c r="C259" s="17"/>
      <c r="D259" s="17"/>
      <c r="E259" s="17"/>
      <c r="F259" s="17"/>
      <c r="G259" s="17"/>
      <c r="H259" s="17"/>
      <c r="I259" s="17"/>
      <c r="J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1:21">
      <c r="A260" s="6"/>
      <c r="B260" s="25" t="s">
        <v>98</v>
      </c>
      <c r="C260" s="17"/>
      <c r="D260" s="17"/>
      <c r="E260" s="17"/>
      <c r="F260" s="17"/>
      <c r="G260" s="17"/>
      <c r="H260" s="17"/>
      <c r="I260" s="17"/>
      <c r="J260" s="17"/>
      <c r="L260" s="17">
        <f>SUM(L259:L259)</f>
        <v>0</v>
      </c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1:21">
      <c r="A261" s="6"/>
      <c r="B261" s="19"/>
      <c r="C261" s="17"/>
      <c r="D261" s="17"/>
      <c r="E261" s="17"/>
      <c r="F261" s="17"/>
      <c r="G261" s="17"/>
      <c r="H261" s="17"/>
      <c r="I261" s="17"/>
      <c r="J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1:21">
      <c r="A262" s="6"/>
      <c r="B262" s="19" t="s">
        <v>83</v>
      </c>
      <c r="C262" s="17"/>
      <c r="D262" s="17"/>
      <c r="E262" s="17"/>
      <c r="F262" s="17"/>
      <c r="G262" s="17"/>
      <c r="H262" s="17"/>
      <c r="I262" s="17"/>
      <c r="J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1:21">
      <c r="A263" s="6"/>
      <c r="B263" s="25" t="s">
        <v>98</v>
      </c>
      <c r="C263" s="17"/>
      <c r="D263" s="17"/>
      <c r="E263" s="17"/>
      <c r="F263" s="17"/>
      <c r="G263" s="17"/>
      <c r="H263" s="17"/>
      <c r="I263" s="17"/>
      <c r="J263" s="17"/>
      <c r="L263" s="17">
        <f>SUM(L262:L262)</f>
        <v>0</v>
      </c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1:21">
      <c r="A264" s="6"/>
      <c r="B264" s="19"/>
      <c r="C264" s="17"/>
      <c r="D264" s="17"/>
      <c r="E264" s="17"/>
      <c r="F264" s="17"/>
      <c r="G264" s="17"/>
      <c r="H264" s="17"/>
      <c r="I264" s="17"/>
      <c r="J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1:21">
      <c r="A265" s="6"/>
      <c r="B265" s="19" t="s">
        <v>84</v>
      </c>
      <c r="C265" s="17"/>
      <c r="D265" s="17"/>
      <c r="E265" s="17"/>
      <c r="F265" s="17"/>
      <c r="G265" s="17"/>
      <c r="H265" s="17"/>
      <c r="I265" s="17"/>
      <c r="J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1:21">
      <c r="A266" s="6"/>
      <c r="B266" s="25" t="s">
        <v>98</v>
      </c>
      <c r="C266" s="17"/>
      <c r="D266" s="17"/>
      <c r="E266" s="17"/>
      <c r="F266" s="17"/>
      <c r="G266" s="17"/>
      <c r="H266" s="17"/>
      <c r="I266" s="17"/>
      <c r="J266" s="17"/>
      <c r="L266" s="17">
        <f>SUM(L265:L265)</f>
        <v>0</v>
      </c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1:21">
      <c r="A267" s="6"/>
      <c r="B267" s="19"/>
      <c r="C267" s="17"/>
      <c r="D267" s="17"/>
      <c r="E267" s="17"/>
      <c r="F267" s="17"/>
      <c r="G267" s="17"/>
      <c r="H267" s="17"/>
      <c r="I267" s="17"/>
      <c r="J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1:21">
      <c r="A268" s="6"/>
      <c r="B268" s="19" t="s">
        <v>85</v>
      </c>
      <c r="C268" s="17"/>
      <c r="D268" s="17"/>
      <c r="E268" s="17"/>
      <c r="F268" s="17"/>
      <c r="G268" s="17"/>
      <c r="H268" s="17"/>
      <c r="I268" s="17"/>
      <c r="J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1:21">
      <c r="A269" s="6"/>
      <c r="B269" s="25" t="s">
        <v>98</v>
      </c>
      <c r="C269" s="17"/>
      <c r="D269" s="17"/>
      <c r="E269" s="17"/>
      <c r="F269" s="17"/>
      <c r="G269" s="17"/>
      <c r="H269" s="17"/>
      <c r="I269" s="17"/>
      <c r="J269" s="17"/>
      <c r="L269" s="17">
        <f>SUM(L268:L268)</f>
        <v>0</v>
      </c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1:21">
      <c r="A270" s="6"/>
      <c r="B270" s="19"/>
      <c r="C270" s="17"/>
      <c r="D270" s="17"/>
      <c r="E270" s="17"/>
      <c r="F270" s="17"/>
      <c r="G270" s="17"/>
      <c r="H270" s="17"/>
      <c r="I270" s="17"/>
      <c r="J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1:21">
      <c r="A271" s="6"/>
      <c r="B271" s="19" t="s">
        <v>86</v>
      </c>
      <c r="C271" s="17"/>
      <c r="D271" s="17"/>
      <c r="E271" s="17"/>
      <c r="F271" s="17"/>
      <c r="G271" s="17"/>
      <c r="H271" s="17"/>
      <c r="I271" s="17"/>
      <c r="J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1:21">
      <c r="A272" s="6"/>
      <c r="B272" s="25" t="s">
        <v>98</v>
      </c>
      <c r="C272" s="17"/>
      <c r="D272" s="17"/>
      <c r="E272" s="17"/>
      <c r="F272" s="17"/>
      <c r="G272" s="17"/>
      <c r="H272" s="17"/>
      <c r="I272" s="17"/>
      <c r="J272" s="17"/>
      <c r="L272" s="17">
        <f>SUM(L271:L271)</f>
        <v>0</v>
      </c>
      <c r="M272" s="17" t="s">
        <v>278</v>
      </c>
      <c r="N272" s="17"/>
      <c r="O272" s="17"/>
      <c r="P272" s="17"/>
      <c r="Q272" s="17"/>
      <c r="R272" s="17"/>
      <c r="S272" s="17"/>
      <c r="T272" s="17"/>
      <c r="U272" s="17"/>
    </row>
    <row r="273" spans="1:21">
      <c r="A273" s="6"/>
      <c r="B273" s="19"/>
      <c r="C273" s="17"/>
      <c r="D273" s="17"/>
      <c r="E273" s="17"/>
      <c r="F273" s="17"/>
      <c r="G273" s="17"/>
      <c r="H273" s="17"/>
      <c r="I273" s="17"/>
      <c r="J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1:21">
      <c r="A274" s="6"/>
      <c r="B274" s="19" t="s">
        <v>87</v>
      </c>
      <c r="C274" s="17"/>
      <c r="D274" s="17"/>
      <c r="E274" s="17"/>
      <c r="F274" s="17"/>
      <c r="G274" s="17"/>
      <c r="H274" s="17"/>
      <c r="I274" s="17"/>
      <c r="J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1:21">
      <c r="A275" s="6"/>
      <c r="B275" s="25" t="s">
        <v>98</v>
      </c>
      <c r="C275" s="17"/>
      <c r="D275" s="17"/>
      <c r="E275" s="17"/>
      <c r="F275" s="17"/>
      <c r="G275" s="17"/>
      <c r="H275" s="17"/>
      <c r="I275" s="17"/>
      <c r="J275" s="17"/>
      <c r="L275" s="17">
        <f>SUM(L274:L274)</f>
        <v>0</v>
      </c>
      <c r="M275" s="17"/>
      <c r="N275" s="17"/>
      <c r="O275" s="17"/>
      <c r="P275" s="17"/>
      <c r="Q275" s="17"/>
      <c r="R275" s="17"/>
      <c r="S275" s="17"/>
      <c r="T275" s="17"/>
      <c r="U275" s="17"/>
    </row>
    <row r="276" spans="1:21">
      <c r="A276" s="6"/>
      <c r="B276" s="25"/>
      <c r="C276" s="17"/>
      <c r="D276" s="17"/>
      <c r="E276" s="17"/>
      <c r="F276" s="17"/>
      <c r="G276" s="17"/>
      <c r="H276" s="17"/>
      <c r="I276" s="17"/>
      <c r="J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</row>
    <row r="277" spans="1:21">
      <c r="A277" s="6"/>
      <c r="B277" s="25" t="s">
        <v>108</v>
      </c>
      <c r="C277" s="17"/>
      <c r="D277" s="17"/>
      <c r="E277" s="17"/>
      <c r="F277" s="17"/>
      <c r="G277" s="17"/>
      <c r="H277" s="17"/>
      <c r="I277" s="17"/>
      <c r="J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</row>
    <row r="278" spans="1:21">
      <c r="A278" s="6"/>
      <c r="B278" s="19" t="s">
        <v>205</v>
      </c>
      <c r="C278" s="17" t="s">
        <v>242</v>
      </c>
      <c r="D278" s="17"/>
      <c r="E278" s="17"/>
      <c r="F278" s="17"/>
      <c r="G278" s="17"/>
      <c r="H278" s="17"/>
      <c r="I278" s="17"/>
      <c r="J278" s="17"/>
      <c r="L278" s="17">
        <f>6*50*F5</f>
        <v>6000</v>
      </c>
      <c r="M278" s="17" t="s">
        <v>295</v>
      </c>
      <c r="N278" s="17"/>
      <c r="O278" s="17"/>
      <c r="P278" s="17"/>
      <c r="Q278" s="17"/>
      <c r="R278" s="17"/>
      <c r="S278" s="17"/>
      <c r="T278" s="17"/>
      <c r="U278" s="17"/>
    </row>
    <row r="279" spans="1:21">
      <c r="A279" s="6"/>
      <c r="B279" s="19" t="s">
        <v>204</v>
      </c>
      <c r="C279" s="17" t="s">
        <v>221</v>
      </c>
      <c r="D279" s="17"/>
      <c r="E279" s="17"/>
      <c r="F279" s="17"/>
      <c r="G279" s="17"/>
      <c r="H279" s="17"/>
      <c r="I279" s="17"/>
      <c r="J279" s="17"/>
      <c r="L279" s="17">
        <f>50*F5</f>
        <v>1000</v>
      </c>
      <c r="M279" s="17" t="s">
        <v>279</v>
      </c>
      <c r="N279" s="17"/>
      <c r="O279" s="17"/>
      <c r="P279" s="17"/>
      <c r="Q279" s="17"/>
      <c r="R279" s="17"/>
      <c r="S279" s="17"/>
      <c r="T279" s="17"/>
      <c r="U279" s="17"/>
    </row>
    <row r="280" spans="1:21">
      <c r="A280" s="6"/>
      <c r="B280" s="25" t="s">
        <v>29</v>
      </c>
      <c r="C280" s="17"/>
      <c r="D280" s="17"/>
      <c r="E280" s="17"/>
      <c r="F280" s="17"/>
      <c r="G280" s="17"/>
      <c r="H280" s="17"/>
      <c r="I280" s="17"/>
      <c r="J280" s="17"/>
      <c r="L280" s="17">
        <f>SUM(L278:L279)</f>
        <v>7000</v>
      </c>
      <c r="M280" s="17"/>
      <c r="N280" s="17"/>
      <c r="O280" s="17"/>
      <c r="P280" s="17"/>
      <c r="Q280" s="17"/>
      <c r="R280" s="17"/>
      <c r="S280" s="17"/>
      <c r="T280" s="17"/>
      <c r="U280" s="17"/>
    </row>
    <row r="281" spans="1:21">
      <c r="A281" s="6"/>
      <c r="B281" s="25"/>
      <c r="C281" s="17"/>
      <c r="D281" s="17"/>
      <c r="E281" s="17"/>
      <c r="F281" s="17"/>
      <c r="G281" s="17"/>
      <c r="H281" s="17"/>
      <c r="I281" s="17"/>
      <c r="J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</row>
    <row r="282" spans="1:21">
      <c r="A282" s="6"/>
      <c r="B282" s="25" t="s">
        <v>100</v>
      </c>
      <c r="C282" s="23"/>
      <c r="D282" s="23"/>
      <c r="E282" s="23"/>
      <c r="F282" s="23"/>
      <c r="G282" s="23"/>
      <c r="H282" s="23"/>
      <c r="I282" s="23"/>
      <c r="J282" s="23"/>
      <c r="L282" s="23">
        <f>SUM(+L254+L257+L260+L263+L266+L269+L272+L275+L280)</f>
        <v>9750</v>
      </c>
      <c r="M282" s="17"/>
      <c r="N282" s="17"/>
      <c r="O282" s="17"/>
      <c r="P282" s="17"/>
      <c r="Q282" s="17"/>
      <c r="R282" s="17"/>
      <c r="S282" s="17"/>
      <c r="T282" s="17"/>
      <c r="U282" s="17"/>
    </row>
    <row r="283" spans="1:21" ht="15.75" thickBot="1">
      <c r="A283" s="6"/>
      <c r="B283" s="19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1:21" ht="15.75" thickBot="1">
      <c r="A284" s="116" t="s">
        <v>91</v>
      </c>
      <c r="B284" s="117"/>
      <c r="C284" s="117"/>
      <c r="D284" s="117"/>
      <c r="E284" s="117"/>
      <c r="F284" s="117"/>
      <c r="G284" s="117"/>
      <c r="H284" s="117"/>
      <c r="I284" s="117"/>
      <c r="J284" s="117"/>
      <c r="K284" s="117"/>
      <c r="L284" s="118"/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1:21">
      <c r="A285" s="31"/>
      <c r="B285" s="3" t="s">
        <v>109</v>
      </c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17"/>
      <c r="N285" s="17"/>
      <c r="O285" s="17"/>
      <c r="P285" s="17"/>
      <c r="Q285" s="17"/>
      <c r="R285" s="17"/>
      <c r="S285" s="17"/>
      <c r="T285" s="17"/>
      <c r="U285" s="17"/>
    </row>
    <row r="286" spans="1:21">
      <c r="A286" s="6"/>
      <c r="B286" s="19" t="s">
        <v>223</v>
      </c>
      <c r="C286" s="17"/>
      <c r="D286" s="17"/>
      <c r="E286" s="17"/>
      <c r="F286" s="17"/>
      <c r="G286" s="17"/>
      <c r="H286" s="17"/>
      <c r="I286" s="17"/>
      <c r="J286" s="17"/>
      <c r="L286" s="17">
        <v>1000</v>
      </c>
      <c r="M286" s="17" t="s">
        <v>255</v>
      </c>
      <c r="N286" s="17"/>
      <c r="O286" s="17"/>
      <c r="P286" s="17"/>
      <c r="Q286" s="17"/>
      <c r="R286" s="17"/>
      <c r="S286" s="17"/>
      <c r="T286" s="17"/>
      <c r="U286" s="17"/>
    </row>
    <row r="287" spans="1:21">
      <c r="A287" s="6"/>
      <c r="B287" s="25" t="s">
        <v>98</v>
      </c>
      <c r="C287" s="17"/>
      <c r="D287" s="17"/>
      <c r="E287" s="17"/>
      <c r="F287" s="17"/>
      <c r="G287" s="17"/>
      <c r="H287" s="17"/>
      <c r="I287" s="17"/>
      <c r="J287" s="17"/>
      <c r="L287" s="17">
        <f>L286</f>
        <v>1000</v>
      </c>
      <c r="M287" s="17"/>
      <c r="N287" s="17"/>
      <c r="O287" s="17"/>
      <c r="P287" s="17"/>
      <c r="Q287" s="17"/>
      <c r="R287" s="17"/>
      <c r="S287" s="17"/>
      <c r="T287" s="17"/>
      <c r="U287" s="17"/>
    </row>
    <row r="288" spans="1:21">
      <c r="A288" s="6"/>
      <c r="B288" s="25"/>
      <c r="C288" s="17"/>
      <c r="D288" s="17"/>
      <c r="E288" s="17"/>
      <c r="F288" s="17"/>
      <c r="G288" s="17"/>
      <c r="H288" s="17"/>
      <c r="I288" s="17"/>
      <c r="J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</row>
    <row r="289" spans="1:21">
      <c r="A289" s="6"/>
      <c r="B289" s="25" t="s">
        <v>110</v>
      </c>
      <c r="C289" s="17"/>
      <c r="D289" s="17"/>
      <c r="E289" s="17"/>
      <c r="F289" s="17"/>
      <c r="G289" s="17"/>
      <c r="H289" s="17"/>
      <c r="I289" s="17"/>
      <c r="J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</row>
    <row r="290" spans="1:21" ht="16.5" customHeight="1">
      <c r="A290" s="6"/>
      <c r="B290" s="25" t="s">
        <v>98</v>
      </c>
      <c r="C290" s="17"/>
      <c r="D290" s="17"/>
      <c r="E290" s="17"/>
      <c r="F290" s="17"/>
      <c r="G290" s="17"/>
      <c r="H290" s="17"/>
      <c r="I290" s="17"/>
      <c r="J290" s="17"/>
      <c r="L290" s="17">
        <f>L289</f>
        <v>0</v>
      </c>
      <c r="M290" s="17"/>
      <c r="N290" s="17"/>
      <c r="O290" s="17"/>
      <c r="P290" s="17"/>
      <c r="Q290" s="17"/>
      <c r="R290" s="17"/>
      <c r="S290" s="17"/>
      <c r="T290" s="17"/>
      <c r="U290" s="17"/>
    </row>
    <row r="291" spans="1:21" ht="16.5" customHeight="1">
      <c r="A291" s="6"/>
      <c r="B291" s="25"/>
      <c r="C291" s="17"/>
      <c r="D291" s="17"/>
      <c r="E291" s="17"/>
      <c r="F291" s="17"/>
      <c r="G291" s="17"/>
      <c r="H291" s="17"/>
      <c r="I291" s="17"/>
      <c r="J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</row>
    <row r="292" spans="1:21" ht="16.5" customHeight="1">
      <c r="A292" s="6"/>
      <c r="B292" s="25" t="s">
        <v>195</v>
      </c>
      <c r="C292" s="17"/>
      <c r="D292" s="17"/>
      <c r="E292" s="17"/>
      <c r="F292" s="17"/>
      <c r="G292" s="17"/>
      <c r="H292" s="17"/>
      <c r="I292" s="17"/>
      <c r="J292" s="17"/>
      <c r="L292" s="17">
        <f>SUM(L287+L290)</f>
        <v>1000</v>
      </c>
      <c r="M292" s="17"/>
      <c r="N292" s="17"/>
      <c r="O292" s="17"/>
      <c r="P292" s="17"/>
      <c r="Q292" s="17"/>
      <c r="R292" s="17"/>
      <c r="S292" s="17"/>
      <c r="T292" s="17"/>
      <c r="U292" s="17"/>
    </row>
    <row r="293" spans="1:21" s="43" customFormat="1" ht="16.5" customHeight="1" thickBot="1">
      <c r="A293" s="6"/>
      <c r="B293" s="19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36"/>
      <c r="N293" s="36"/>
      <c r="O293" s="36"/>
      <c r="P293" s="36"/>
      <c r="Q293" s="36"/>
      <c r="R293" s="36"/>
      <c r="S293" s="36"/>
      <c r="T293" s="36"/>
      <c r="U293" s="36"/>
    </row>
    <row r="294" spans="1:21" s="43" customFormat="1" ht="16.5" customHeight="1" thickBot="1">
      <c r="A294" s="116" t="s">
        <v>92</v>
      </c>
      <c r="B294" s="117"/>
      <c r="C294" s="117"/>
      <c r="D294" s="117"/>
      <c r="E294" s="117"/>
      <c r="F294" s="117"/>
      <c r="G294" s="117"/>
      <c r="H294" s="117"/>
      <c r="I294" s="117"/>
      <c r="J294" s="117"/>
      <c r="K294" s="117"/>
      <c r="L294" s="118"/>
      <c r="M294" s="36"/>
      <c r="N294" s="36"/>
      <c r="O294" s="36"/>
      <c r="P294" s="36"/>
      <c r="Q294" s="36"/>
      <c r="R294" s="36"/>
      <c r="S294" s="36"/>
      <c r="T294" s="36"/>
      <c r="U294" s="36"/>
    </row>
    <row r="295" spans="1:21" s="43" customFormat="1" ht="16.5" customHeight="1">
      <c r="A295" s="39"/>
      <c r="B295" s="42" t="s">
        <v>111</v>
      </c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6"/>
      <c r="N295" s="36"/>
      <c r="O295" s="36"/>
      <c r="P295" s="36"/>
      <c r="Q295" s="36"/>
      <c r="R295" s="36"/>
      <c r="S295" s="36"/>
      <c r="T295" s="36"/>
      <c r="U295" s="36"/>
    </row>
    <row r="296" spans="1:21" s="43" customFormat="1" ht="16.5" customHeight="1">
      <c r="A296" s="39"/>
      <c r="B296" s="39" t="s">
        <v>112</v>
      </c>
      <c r="C296" s="39"/>
      <c r="D296" s="39"/>
      <c r="E296" s="39"/>
      <c r="F296" s="39"/>
      <c r="G296" s="39"/>
      <c r="H296" s="39"/>
      <c r="I296" s="39"/>
      <c r="J296" s="39"/>
      <c r="L296" s="39">
        <v>15000</v>
      </c>
      <c r="M296" s="36"/>
      <c r="N296" s="36"/>
      <c r="O296" s="36"/>
      <c r="P296" s="36"/>
      <c r="Q296" s="36"/>
      <c r="R296" s="36"/>
      <c r="S296" s="36"/>
      <c r="T296" s="36"/>
      <c r="U296" s="36"/>
    </row>
    <row r="297" spans="1:21" s="43" customFormat="1" ht="16.5" customHeight="1">
      <c r="A297" s="42"/>
      <c r="B297" s="42" t="s">
        <v>98</v>
      </c>
      <c r="C297" s="42"/>
      <c r="D297" s="42"/>
      <c r="E297" s="42"/>
      <c r="F297" s="42"/>
      <c r="G297" s="42"/>
      <c r="H297" s="42"/>
      <c r="I297" s="42"/>
      <c r="J297" s="42"/>
      <c r="L297" s="42">
        <f>L296</f>
        <v>15000</v>
      </c>
      <c r="M297" s="36"/>
      <c r="N297" s="36"/>
      <c r="O297" s="36"/>
      <c r="P297" s="36"/>
      <c r="Q297" s="36"/>
      <c r="R297" s="36"/>
      <c r="S297" s="36"/>
      <c r="T297" s="36"/>
      <c r="U297" s="36"/>
    </row>
    <row r="298" spans="1:21" s="43" customFormat="1" ht="16.5" customHeight="1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L298" s="42"/>
      <c r="M298" s="36"/>
      <c r="N298" s="36"/>
      <c r="O298" s="36"/>
      <c r="P298" s="36"/>
      <c r="Q298" s="36"/>
      <c r="R298" s="36"/>
      <c r="S298" s="36"/>
      <c r="T298" s="36"/>
      <c r="U298" s="36"/>
    </row>
    <row r="299" spans="1:21" s="43" customFormat="1" ht="16.5" customHeight="1">
      <c r="A299" s="42"/>
      <c r="B299" s="42" t="s">
        <v>113</v>
      </c>
      <c r="C299" s="42"/>
      <c r="D299" s="42"/>
      <c r="E299" s="42"/>
      <c r="F299" s="42"/>
      <c r="G299" s="42"/>
      <c r="H299" s="42"/>
      <c r="I299" s="42"/>
      <c r="J299" s="42"/>
      <c r="L299" s="42"/>
      <c r="M299" s="36"/>
      <c r="N299" s="36"/>
      <c r="O299" s="36"/>
      <c r="P299" s="36"/>
      <c r="Q299" s="36"/>
      <c r="R299" s="36"/>
      <c r="S299" s="36"/>
      <c r="T299" s="36"/>
      <c r="U299" s="36"/>
    </row>
    <row r="300" spans="1:21" s="43" customFormat="1" ht="16.5" customHeight="1">
      <c r="A300" s="42"/>
      <c r="B300" s="42" t="s">
        <v>98</v>
      </c>
      <c r="C300" s="42"/>
      <c r="D300" s="42"/>
      <c r="E300" s="42"/>
      <c r="F300" s="42"/>
      <c r="G300" s="42"/>
      <c r="H300" s="42"/>
      <c r="I300" s="42"/>
      <c r="J300" s="42"/>
      <c r="L300" s="42">
        <f>SUM(L299:L299)</f>
        <v>0</v>
      </c>
      <c r="M300" s="36"/>
      <c r="N300" s="36"/>
      <c r="O300" s="36"/>
      <c r="P300" s="36"/>
      <c r="Q300" s="36"/>
      <c r="R300" s="36"/>
      <c r="S300" s="36"/>
      <c r="T300" s="36"/>
      <c r="U300" s="36"/>
    </row>
    <row r="301" spans="1:21" s="43" customFormat="1" ht="16.5" customHeight="1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L301" s="42"/>
      <c r="M301" s="36"/>
      <c r="N301" s="36"/>
      <c r="O301" s="36"/>
      <c r="P301" s="36"/>
      <c r="Q301" s="36"/>
      <c r="R301" s="36"/>
      <c r="S301" s="36"/>
      <c r="T301" s="36"/>
      <c r="U301" s="36"/>
    </row>
    <row r="302" spans="1:21" s="43" customFormat="1" ht="16.5" customHeight="1">
      <c r="A302" s="42"/>
      <c r="B302" s="42" t="s">
        <v>114</v>
      </c>
      <c r="C302" s="42"/>
      <c r="D302" s="42"/>
      <c r="E302" s="42"/>
      <c r="F302" s="42"/>
      <c r="G302" s="42"/>
      <c r="H302" s="42"/>
      <c r="I302" s="42"/>
      <c r="J302" s="42"/>
      <c r="L302" s="42"/>
      <c r="M302" s="36"/>
      <c r="N302" s="36"/>
      <c r="O302" s="36"/>
      <c r="P302" s="36"/>
      <c r="Q302" s="36"/>
      <c r="R302" s="36"/>
      <c r="S302" s="36"/>
      <c r="T302" s="36"/>
      <c r="U302" s="36"/>
    </row>
    <row r="303" spans="1:21" s="43" customFormat="1" ht="16.5" customHeight="1">
      <c r="A303" s="42"/>
      <c r="B303" s="42" t="s">
        <v>98</v>
      </c>
      <c r="C303" s="42"/>
      <c r="D303" s="42"/>
      <c r="E303" s="42"/>
      <c r="F303" s="42"/>
      <c r="G303" s="42"/>
      <c r="H303" s="42"/>
      <c r="I303" s="42"/>
      <c r="J303" s="42"/>
      <c r="L303" s="42">
        <f>SUM(L302:L302)</f>
        <v>0</v>
      </c>
      <c r="M303" s="36"/>
      <c r="N303" s="36"/>
      <c r="O303" s="36"/>
      <c r="P303" s="36"/>
      <c r="Q303" s="36"/>
      <c r="R303" s="36"/>
      <c r="S303" s="36"/>
      <c r="T303" s="36"/>
      <c r="U303" s="36"/>
    </row>
    <row r="304" spans="1:21" s="43" customFormat="1" ht="16.5" customHeight="1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L304" s="42"/>
      <c r="M304" s="36"/>
      <c r="N304" s="36"/>
      <c r="O304" s="36"/>
      <c r="P304" s="36"/>
      <c r="Q304" s="36"/>
      <c r="R304" s="36"/>
      <c r="S304" s="36"/>
      <c r="T304" s="36"/>
      <c r="U304" s="36"/>
    </row>
    <row r="305" spans="1:21" s="43" customFormat="1" ht="16.5" customHeight="1">
      <c r="A305" s="42"/>
      <c r="B305" s="42" t="s">
        <v>115</v>
      </c>
      <c r="C305" s="39" t="s">
        <v>243</v>
      </c>
      <c r="D305" s="42"/>
      <c r="E305" s="42"/>
      <c r="F305" s="42"/>
      <c r="G305" s="42"/>
      <c r="H305" s="42"/>
      <c r="I305" s="42"/>
      <c r="J305" s="42"/>
      <c r="L305" s="39">
        <v>2500</v>
      </c>
      <c r="M305" s="36"/>
      <c r="N305" s="36"/>
      <c r="O305" s="36"/>
      <c r="P305" s="36"/>
      <c r="Q305" s="36"/>
      <c r="R305" s="36"/>
      <c r="S305" s="36"/>
      <c r="T305" s="36"/>
      <c r="U305" s="36"/>
    </row>
    <row r="306" spans="1:21" s="43" customFormat="1" ht="16.5" customHeight="1">
      <c r="A306" s="42"/>
      <c r="B306" s="42" t="s">
        <v>98</v>
      </c>
      <c r="C306" s="42"/>
      <c r="D306" s="42"/>
      <c r="E306" s="42"/>
      <c r="F306" s="42"/>
      <c r="G306" s="42"/>
      <c r="H306" s="42"/>
      <c r="I306" s="42"/>
      <c r="J306" s="42"/>
      <c r="L306" s="42">
        <f>SUM(L305:L305)</f>
        <v>2500</v>
      </c>
      <c r="M306" s="36"/>
      <c r="N306" s="36"/>
      <c r="O306" s="36"/>
      <c r="P306" s="36"/>
      <c r="Q306" s="36"/>
      <c r="R306" s="36"/>
      <c r="S306" s="36"/>
      <c r="T306" s="36"/>
      <c r="U306" s="36"/>
    </row>
    <row r="307" spans="1:21" s="43" customFormat="1" ht="16.5" customHeight="1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L307" s="42"/>
      <c r="M307" s="36"/>
      <c r="N307" s="36"/>
      <c r="O307" s="36"/>
      <c r="P307" s="36"/>
      <c r="Q307" s="36"/>
      <c r="R307" s="36"/>
      <c r="S307" s="36"/>
      <c r="T307" s="36"/>
      <c r="U307" s="36"/>
    </row>
    <row r="308" spans="1:21" s="43" customFormat="1" ht="16.5" customHeight="1">
      <c r="A308" s="42"/>
      <c r="B308" s="42" t="s">
        <v>116</v>
      </c>
      <c r="C308" s="42"/>
      <c r="D308" s="42"/>
      <c r="E308" s="42"/>
      <c r="F308" s="42"/>
      <c r="G308" s="42"/>
      <c r="H308" s="42"/>
      <c r="I308" s="42"/>
      <c r="J308" s="42"/>
      <c r="L308" s="42"/>
      <c r="M308" s="36"/>
      <c r="N308" s="36"/>
      <c r="O308" s="36"/>
      <c r="P308" s="36"/>
      <c r="Q308" s="36"/>
      <c r="R308" s="36"/>
      <c r="S308" s="36"/>
      <c r="T308" s="36"/>
      <c r="U308" s="36"/>
    </row>
    <row r="309" spans="1:21" s="43" customFormat="1" ht="16.5" customHeight="1">
      <c r="A309" s="42"/>
      <c r="B309" s="42" t="s">
        <v>99</v>
      </c>
      <c r="C309" s="42"/>
      <c r="D309" s="42"/>
      <c r="E309" s="42"/>
      <c r="F309" s="42"/>
      <c r="G309" s="42"/>
      <c r="H309" s="42"/>
      <c r="I309" s="42"/>
      <c r="J309" s="42"/>
      <c r="L309" s="42">
        <f>SUM(L308:L308)</f>
        <v>0</v>
      </c>
      <c r="M309" s="36"/>
      <c r="N309" s="36"/>
      <c r="O309" s="36"/>
      <c r="P309" s="36"/>
      <c r="Q309" s="36"/>
      <c r="R309" s="36"/>
      <c r="S309" s="36"/>
      <c r="T309" s="36"/>
      <c r="U309" s="36"/>
    </row>
    <row r="310" spans="1:21" s="43" customFormat="1" ht="16.5" customHeight="1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L310" s="42"/>
      <c r="M310" s="36"/>
      <c r="N310" s="36"/>
      <c r="O310" s="36"/>
      <c r="P310" s="36"/>
      <c r="Q310" s="36"/>
      <c r="R310" s="36"/>
      <c r="S310" s="36"/>
      <c r="T310" s="36"/>
      <c r="U310" s="36"/>
    </row>
    <row r="311" spans="1:21" s="43" customFormat="1">
      <c r="A311" s="42"/>
      <c r="B311" s="42" t="s">
        <v>117</v>
      </c>
      <c r="C311" s="42"/>
      <c r="D311" s="42"/>
      <c r="E311" s="42"/>
      <c r="F311" s="42"/>
      <c r="G311" s="42"/>
      <c r="H311" s="42"/>
      <c r="I311" s="42"/>
      <c r="J311" s="42"/>
      <c r="L311" s="42"/>
      <c r="M311" s="36"/>
      <c r="N311" s="36"/>
      <c r="O311" s="36"/>
      <c r="P311" s="36"/>
      <c r="Q311" s="36"/>
      <c r="R311" s="36"/>
      <c r="S311" s="36"/>
      <c r="T311" s="36"/>
      <c r="U311" s="36"/>
    </row>
    <row r="312" spans="1:21" s="43" customFormat="1">
      <c r="A312" s="42"/>
      <c r="B312" s="42" t="s">
        <v>98</v>
      </c>
      <c r="C312" s="42"/>
      <c r="D312" s="42"/>
      <c r="E312" s="42"/>
      <c r="F312" s="42"/>
      <c r="G312" s="42"/>
      <c r="H312" s="42"/>
      <c r="I312" s="42"/>
      <c r="J312" s="42"/>
      <c r="L312" s="42">
        <f>SUM(L311:L311)</f>
        <v>0</v>
      </c>
      <c r="M312" s="36"/>
      <c r="N312" s="36"/>
      <c r="O312" s="36"/>
      <c r="P312" s="36"/>
      <c r="Q312" s="36"/>
      <c r="R312" s="36"/>
      <c r="S312" s="36"/>
      <c r="T312" s="36"/>
      <c r="U312" s="36"/>
    </row>
    <row r="313" spans="1:21" s="43" customFormat="1">
      <c r="A313" s="42"/>
      <c r="M313" s="36"/>
      <c r="N313" s="36"/>
      <c r="O313" s="36"/>
      <c r="P313" s="36"/>
      <c r="Q313" s="36"/>
      <c r="R313" s="36"/>
      <c r="S313" s="36"/>
      <c r="T313" s="36"/>
      <c r="U313" s="36"/>
    </row>
    <row r="314" spans="1:21" s="43" customFormat="1">
      <c r="A314" s="42"/>
      <c r="B314" s="44" t="s">
        <v>118</v>
      </c>
      <c r="M314" s="36"/>
      <c r="N314" s="36"/>
      <c r="O314" s="36"/>
      <c r="P314" s="36"/>
      <c r="Q314" s="36"/>
      <c r="R314" s="36"/>
      <c r="S314" s="36"/>
      <c r="T314" s="36"/>
      <c r="U314" s="36"/>
    </row>
    <row r="315" spans="1:21" s="43" customFormat="1">
      <c r="A315" s="42"/>
      <c r="B315" s="44" t="s">
        <v>98</v>
      </c>
      <c r="L315" s="43">
        <f>SUM(L314:L314)</f>
        <v>0</v>
      </c>
      <c r="M315" s="36"/>
      <c r="N315" s="36"/>
      <c r="O315" s="36"/>
      <c r="P315" s="36"/>
      <c r="Q315" s="36"/>
      <c r="R315" s="36"/>
      <c r="S315" s="36"/>
      <c r="T315" s="36"/>
      <c r="U315" s="36"/>
    </row>
    <row r="316" spans="1:21" s="43" customFormat="1">
      <c r="A316" s="42"/>
      <c r="B316" s="44"/>
      <c r="M316" s="36"/>
      <c r="N316" s="36"/>
      <c r="O316" s="36"/>
      <c r="P316" s="36"/>
      <c r="Q316" s="36"/>
      <c r="R316" s="36"/>
      <c r="S316" s="36"/>
      <c r="T316" s="36"/>
      <c r="U316" s="36"/>
    </row>
    <row r="317" spans="1:21" s="43" customFormat="1">
      <c r="A317" s="42"/>
      <c r="B317" s="44" t="s">
        <v>119</v>
      </c>
      <c r="M317" s="36"/>
      <c r="N317" s="36"/>
      <c r="O317" s="36"/>
      <c r="P317" s="36"/>
      <c r="Q317" s="36"/>
      <c r="R317" s="36"/>
      <c r="S317" s="36"/>
      <c r="T317" s="36"/>
      <c r="U317" s="36"/>
    </row>
    <row r="318" spans="1:21" s="43" customFormat="1">
      <c r="A318" s="42"/>
      <c r="B318" s="44" t="s">
        <v>98</v>
      </c>
      <c r="L318" s="43">
        <f>SUM(L317:L317)</f>
        <v>0</v>
      </c>
      <c r="M318" s="36"/>
      <c r="N318" s="36"/>
      <c r="O318" s="36"/>
      <c r="P318" s="36"/>
      <c r="Q318" s="36"/>
      <c r="R318" s="36"/>
      <c r="S318" s="36"/>
      <c r="T318" s="36"/>
      <c r="U318" s="36"/>
    </row>
    <row r="319" spans="1:21">
      <c r="A319" s="42"/>
      <c r="B319" s="43"/>
      <c r="C319" s="43"/>
      <c r="D319" s="43"/>
      <c r="E319" s="43"/>
      <c r="F319" s="43"/>
      <c r="G319" s="43"/>
      <c r="H319" s="43"/>
      <c r="I319" s="43"/>
      <c r="J319" s="43"/>
      <c r="L319" s="43"/>
      <c r="M319" s="17"/>
      <c r="N319" s="17"/>
      <c r="O319" s="17"/>
      <c r="P319" s="17"/>
      <c r="Q319" s="17"/>
      <c r="R319" s="17"/>
      <c r="S319" s="17"/>
      <c r="T319" s="17"/>
      <c r="U319" s="17"/>
    </row>
    <row r="320" spans="1:21" ht="16.5" customHeight="1">
      <c r="A320" s="42"/>
      <c r="B320" s="44" t="s">
        <v>120</v>
      </c>
      <c r="C320" s="43"/>
      <c r="D320" s="43"/>
      <c r="E320" s="43"/>
      <c r="F320" s="43"/>
      <c r="G320" s="43"/>
      <c r="H320" s="43"/>
      <c r="I320" s="43"/>
      <c r="J320" s="43"/>
      <c r="L320" s="44">
        <f>SUM(L297+L300+L303+L306+L309+L312+L315+L318)</f>
        <v>17500</v>
      </c>
      <c r="M320" s="17"/>
      <c r="N320" s="17"/>
      <c r="O320" s="17"/>
      <c r="P320" s="17"/>
      <c r="Q320" s="17"/>
      <c r="R320" s="17"/>
      <c r="S320" s="17"/>
      <c r="T320" s="17"/>
      <c r="U320" s="17"/>
    </row>
    <row r="321" spans="1:21" ht="15.75" thickBot="1">
      <c r="A321" s="6"/>
      <c r="M321" s="17"/>
      <c r="N321" s="17"/>
      <c r="O321" s="17"/>
      <c r="P321" s="17"/>
      <c r="Q321" s="17"/>
      <c r="R321" s="17"/>
      <c r="S321" s="17"/>
      <c r="T321" s="17"/>
      <c r="U321" s="17"/>
    </row>
    <row r="322" spans="1:21" ht="15.75" thickBot="1">
      <c r="A322" s="116" t="s">
        <v>97</v>
      </c>
      <c r="B322" s="117"/>
      <c r="C322" s="117"/>
      <c r="D322" s="117"/>
      <c r="E322" s="117"/>
      <c r="F322" s="117"/>
      <c r="G322" s="117"/>
      <c r="H322" s="117"/>
      <c r="I322" s="117"/>
      <c r="J322" s="117"/>
      <c r="K322" s="117"/>
      <c r="L322" s="118"/>
      <c r="M322" s="17"/>
      <c r="N322" s="17"/>
      <c r="O322" s="17"/>
      <c r="P322" s="17"/>
      <c r="Q322" s="17"/>
      <c r="R322" s="17"/>
      <c r="S322" s="17"/>
      <c r="T322" s="17"/>
      <c r="U322" s="17"/>
    </row>
    <row r="323" spans="1:21">
      <c r="A323" s="6"/>
      <c r="B323" s="30" t="s">
        <v>121</v>
      </c>
      <c r="M323" s="17"/>
      <c r="N323" s="17"/>
      <c r="O323" s="17"/>
      <c r="P323" s="17"/>
      <c r="Q323" s="17"/>
      <c r="R323" s="17"/>
      <c r="S323" s="17"/>
      <c r="T323" s="17"/>
      <c r="U323" s="17"/>
    </row>
    <row r="324" spans="1:21">
      <c r="A324" s="6"/>
      <c r="B324" s="2" t="s">
        <v>122</v>
      </c>
      <c r="L324" s="2">
        <v>1500</v>
      </c>
      <c r="M324" s="17"/>
      <c r="N324" s="17"/>
      <c r="O324" s="17"/>
      <c r="P324" s="17"/>
      <c r="Q324" s="17"/>
      <c r="R324" s="17"/>
      <c r="S324" s="17"/>
      <c r="T324" s="17"/>
      <c r="U324" s="17"/>
    </row>
    <row r="325" spans="1:21">
      <c r="A325" s="6"/>
      <c r="B325" s="30" t="s">
        <v>98</v>
      </c>
      <c r="L325" s="30">
        <f>SUM(L324)</f>
        <v>1500</v>
      </c>
      <c r="M325" s="17"/>
      <c r="N325" s="17"/>
      <c r="O325" s="17"/>
      <c r="P325" s="17"/>
      <c r="Q325" s="17"/>
      <c r="R325" s="17"/>
      <c r="S325" s="17"/>
      <c r="T325" s="17"/>
      <c r="U325" s="17"/>
    </row>
    <row r="326" spans="1:21">
      <c r="A326" s="6"/>
      <c r="B326" s="30"/>
      <c r="L326" s="30"/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1:21">
      <c r="A327" s="6"/>
      <c r="B327" s="30" t="s">
        <v>123</v>
      </c>
      <c r="L327" s="30"/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1:21">
      <c r="A328" s="6"/>
      <c r="B328" s="30" t="s">
        <v>98</v>
      </c>
      <c r="L328" s="30">
        <f>L327</f>
        <v>0</v>
      </c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1:21">
      <c r="A329" s="6"/>
      <c r="B329" s="30"/>
      <c r="L329" s="30"/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1:21">
      <c r="A330" s="6"/>
      <c r="B330" s="30" t="s">
        <v>124</v>
      </c>
      <c r="L330" s="30"/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1:21">
      <c r="A331" s="6"/>
      <c r="B331" s="30" t="s">
        <v>98</v>
      </c>
      <c r="L331" s="30">
        <f>L330</f>
        <v>0</v>
      </c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1:21">
      <c r="A332" s="6"/>
      <c r="B332" s="30"/>
      <c r="L332" s="30"/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1:21">
      <c r="A333" s="6"/>
      <c r="B333" s="30" t="s">
        <v>125</v>
      </c>
      <c r="L333" s="30"/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1:21">
      <c r="A334" s="45"/>
      <c r="B334" s="2" t="s">
        <v>126</v>
      </c>
      <c r="L334" s="2">
        <v>800</v>
      </c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1:21">
      <c r="A335" s="6"/>
      <c r="B335" s="30" t="s">
        <v>98</v>
      </c>
      <c r="L335" s="30">
        <f>SUM(L334)</f>
        <v>800</v>
      </c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1:21">
      <c r="A336" s="6"/>
      <c r="B336" s="30"/>
      <c r="L336" s="30"/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1:21">
      <c r="A337" s="6"/>
      <c r="B337" s="30" t="s">
        <v>127</v>
      </c>
      <c r="L337" s="30"/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1:21">
      <c r="A338" s="6"/>
      <c r="B338" s="30" t="s">
        <v>128</v>
      </c>
      <c r="L338" s="30">
        <f>L337</f>
        <v>0</v>
      </c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1:21">
      <c r="A339" s="6"/>
      <c r="B339" s="30"/>
      <c r="L339" s="30"/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1:21" ht="16.5" customHeight="1">
      <c r="A340" s="6"/>
      <c r="B340" s="30" t="s">
        <v>129</v>
      </c>
      <c r="L340" s="30">
        <f>SUM(L325+L328+L331+L335+L338)</f>
        <v>2300</v>
      </c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1:21" s="41" customFormat="1" ht="16.5" customHeight="1" thickBot="1">
      <c r="A341" s="6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34"/>
      <c r="N341" s="34"/>
      <c r="O341" s="34"/>
      <c r="P341" s="34"/>
      <c r="Q341" s="34"/>
      <c r="R341" s="34"/>
      <c r="S341" s="34"/>
      <c r="T341" s="34"/>
      <c r="U341" s="34"/>
    </row>
    <row r="342" spans="1:21" s="41" customFormat="1" ht="16.5" customHeight="1" thickBot="1">
      <c r="A342" s="116" t="s">
        <v>96</v>
      </c>
      <c r="B342" s="117"/>
      <c r="C342" s="117"/>
      <c r="D342" s="117"/>
      <c r="E342" s="117"/>
      <c r="F342" s="117"/>
      <c r="G342" s="117"/>
      <c r="H342" s="117"/>
      <c r="I342" s="117"/>
      <c r="J342" s="117"/>
      <c r="K342" s="117"/>
      <c r="L342" s="118"/>
      <c r="M342" s="34"/>
      <c r="N342" s="34"/>
      <c r="O342" s="34"/>
      <c r="P342" s="34"/>
      <c r="Q342" s="34"/>
      <c r="R342" s="34"/>
      <c r="S342" s="34"/>
      <c r="T342" s="34"/>
      <c r="U342" s="34"/>
    </row>
    <row r="343" spans="1:21" s="41" customFormat="1" ht="16.5" customHeight="1">
      <c r="A343" s="3"/>
      <c r="B343" s="3" t="s">
        <v>130</v>
      </c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4"/>
      <c r="N343" s="34"/>
      <c r="O343" s="34"/>
      <c r="P343" s="34"/>
      <c r="Q343" s="34"/>
      <c r="R343" s="34"/>
      <c r="S343" s="34"/>
      <c r="T343" s="34"/>
      <c r="U343" s="34"/>
    </row>
    <row r="344" spans="1:21" s="41" customFormat="1" ht="16.5" customHeight="1">
      <c r="A344" s="3"/>
      <c r="B344" s="3" t="s">
        <v>98</v>
      </c>
      <c r="C344" s="3"/>
      <c r="D344" s="3"/>
      <c r="E344" s="3"/>
      <c r="F344" s="3"/>
      <c r="G344" s="3"/>
      <c r="H344" s="3"/>
      <c r="I344" s="3"/>
      <c r="J344" s="3"/>
      <c r="L344" s="3">
        <f>K343</f>
        <v>0</v>
      </c>
      <c r="M344" s="34"/>
      <c r="N344" s="34"/>
      <c r="O344" s="34"/>
      <c r="P344" s="34"/>
      <c r="Q344" s="34"/>
      <c r="R344" s="34"/>
      <c r="S344" s="34"/>
      <c r="T344" s="34"/>
      <c r="U344" s="34"/>
    </row>
    <row r="345" spans="1:21" s="41" customFormat="1" ht="16.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L345" s="3"/>
      <c r="M345" s="34"/>
      <c r="N345" s="34"/>
      <c r="O345" s="34"/>
      <c r="P345" s="34"/>
      <c r="Q345" s="34"/>
      <c r="R345" s="34"/>
      <c r="S345" s="34"/>
      <c r="T345" s="34"/>
      <c r="U345" s="34"/>
    </row>
    <row r="346" spans="1:21" s="41" customFormat="1" ht="16.5" customHeight="1">
      <c r="A346" s="3"/>
      <c r="B346" s="3" t="s">
        <v>57</v>
      </c>
      <c r="C346" s="3"/>
      <c r="D346" s="3"/>
      <c r="E346" s="3"/>
      <c r="F346" s="3"/>
      <c r="G346" s="3"/>
      <c r="H346" s="3"/>
      <c r="I346" s="3"/>
      <c r="J346" s="3"/>
      <c r="L346" s="3"/>
      <c r="M346" s="34"/>
      <c r="N346" s="34"/>
      <c r="O346" s="34"/>
      <c r="P346" s="34"/>
      <c r="Q346" s="34"/>
      <c r="R346" s="34"/>
      <c r="S346" s="34"/>
      <c r="T346" s="34"/>
      <c r="U346" s="34"/>
    </row>
    <row r="347" spans="1:21" s="41" customFormat="1" ht="16.5" customHeight="1">
      <c r="A347" s="3"/>
      <c r="B347" s="3" t="s">
        <v>98</v>
      </c>
      <c r="C347" s="3"/>
      <c r="D347" s="3"/>
      <c r="E347" s="3"/>
      <c r="F347" s="3"/>
      <c r="G347" s="3"/>
      <c r="H347" s="3"/>
      <c r="I347" s="3"/>
      <c r="J347" s="3"/>
      <c r="L347" s="3">
        <f>L346</f>
        <v>0</v>
      </c>
      <c r="M347" s="34"/>
      <c r="N347" s="34"/>
      <c r="O347" s="34"/>
      <c r="P347" s="34"/>
      <c r="Q347" s="34"/>
      <c r="R347" s="34"/>
      <c r="S347" s="34"/>
      <c r="T347" s="34"/>
      <c r="U347" s="34"/>
    </row>
    <row r="348" spans="1:21" s="41" customFormat="1" ht="16.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L348" s="3"/>
      <c r="M348" s="34"/>
      <c r="N348" s="34"/>
      <c r="O348" s="34"/>
      <c r="P348" s="34"/>
      <c r="Q348" s="34"/>
      <c r="R348" s="34"/>
      <c r="S348" s="34"/>
      <c r="T348" s="34"/>
      <c r="U348" s="34"/>
    </row>
    <row r="349" spans="1:21" s="41" customFormat="1" ht="16.5" customHeight="1">
      <c r="A349" s="3"/>
      <c r="B349" s="3" t="s">
        <v>131</v>
      </c>
      <c r="C349" s="3"/>
      <c r="D349" s="3"/>
      <c r="E349" s="3"/>
      <c r="F349" s="3"/>
      <c r="G349" s="3"/>
      <c r="H349" s="3"/>
      <c r="I349" s="3"/>
      <c r="J349" s="3"/>
      <c r="L349" s="3"/>
      <c r="M349" s="34"/>
      <c r="N349" s="34"/>
      <c r="O349" s="34"/>
      <c r="P349" s="34"/>
      <c r="Q349" s="34"/>
      <c r="R349" s="34"/>
      <c r="S349" s="34"/>
      <c r="T349" s="34"/>
      <c r="U349" s="34"/>
    </row>
    <row r="350" spans="1:21" s="41" customFormat="1" ht="16.5" customHeight="1">
      <c r="A350" s="3"/>
      <c r="B350" s="3" t="s">
        <v>99</v>
      </c>
      <c r="C350" s="3"/>
      <c r="D350" s="3"/>
      <c r="E350" s="3"/>
      <c r="F350" s="3"/>
      <c r="G350" s="3"/>
      <c r="H350" s="3"/>
      <c r="I350" s="3"/>
      <c r="J350" s="3"/>
      <c r="L350" s="3">
        <f>L349</f>
        <v>0</v>
      </c>
      <c r="M350" s="34"/>
      <c r="N350" s="34"/>
      <c r="O350" s="34"/>
      <c r="P350" s="34"/>
      <c r="Q350" s="34"/>
      <c r="R350" s="34"/>
      <c r="S350" s="34"/>
      <c r="T350" s="34"/>
      <c r="U350" s="34"/>
    </row>
    <row r="351" spans="1:21" s="41" customFormat="1" ht="16.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L351" s="3"/>
      <c r="M351" s="34"/>
      <c r="N351" s="34"/>
      <c r="O351" s="34"/>
      <c r="P351" s="34"/>
      <c r="Q351" s="34"/>
      <c r="R351" s="34"/>
      <c r="S351" s="34"/>
      <c r="T351" s="34"/>
      <c r="U351" s="34"/>
    </row>
    <row r="352" spans="1:21" s="41" customFormat="1" ht="16.5" customHeight="1">
      <c r="A352" s="3"/>
      <c r="B352" s="3" t="s">
        <v>132</v>
      </c>
      <c r="C352" s="3"/>
      <c r="D352" s="3"/>
      <c r="E352" s="3"/>
      <c r="F352" s="3"/>
      <c r="G352" s="3"/>
      <c r="H352" s="3"/>
      <c r="I352" s="3"/>
      <c r="J352" s="3"/>
      <c r="L352" s="3"/>
      <c r="M352" s="34" t="s">
        <v>296</v>
      </c>
      <c r="N352" s="34"/>
      <c r="O352" s="34"/>
      <c r="P352" s="34"/>
      <c r="Q352" s="34"/>
      <c r="R352" s="34"/>
      <c r="S352" s="34"/>
      <c r="T352" s="34"/>
      <c r="U352" s="34"/>
    </row>
    <row r="353" spans="1:21" s="41" customFormat="1" ht="16.5" customHeight="1">
      <c r="A353" s="3"/>
      <c r="B353" s="3" t="s">
        <v>98</v>
      </c>
      <c r="C353" s="3"/>
      <c r="D353" s="3"/>
      <c r="E353" s="3"/>
      <c r="F353" s="3"/>
      <c r="G353" s="3"/>
      <c r="H353" s="3"/>
      <c r="I353" s="3"/>
      <c r="J353" s="3"/>
      <c r="L353" s="3">
        <f>L352</f>
        <v>0</v>
      </c>
      <c r="M353" s="34" t="s">
        <v>300</v>
      </c>
      <c r="N353" s="34"/>
      <c r="O353" s="34"/>
      <c r="P353" s="34"/>
      <c r="Q353" s="34"/>
      <c r="R353" s="34"/>
      <c r="S353" s="34"/>
      <c r="T353" s="34"/>
      <c r="U353" s="34"/>
    </row>
    <row r="354" spans="1:21" s="41" customFormat="1" ht="16.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L354" s="3"/>
      <c r="M354" s="34"/>
      <c r="N354" s="34"/>
      <c r="O354" s="34"/>
      <c r="P354" s="34"/>
      <c r="Q354" s="34"/>
      <c r="R354" s="34"/>
      <c r="S354" s="34"/>
      <c r="T354" s="34"/>
      <c r="U354" s="34"/>
    </row>
    <row r="355" spans="1:21" s="41" customFormat="1" ht="16.5" customHeight="1">
      <c r="A355" s="3"/>
      <c r="B355" s="3" t="s">
        <v>133</v>
      </c>
      <c r="C355" s="3"/>
      <c r="D355" s="3"/>
      <c r="E355" s="3"/>
      <c r="F355" s="3"/>
      <c r="G355" s="3"/>
      <c r="H355" s="3"/>
      <c r="I355" s="3"/>
      <c r="J355" s="3"/>
      <c r="L355" s="3"/>
      <c r="M355" s="34"/>
      <c r="N355" s="34"/>
      <c r="O355" s="34"/>
      <c r="P355" s="34"/>
      <c r="Q355" s="34"/>
      <c r="R355" s="34"/>
      <c r="S355" s="34"/>
      <c r="T355" s="34"/>
      <c r="U355" s="34"/>
    </row>
    <row r="356" spans="1:21" s="41" customFormat="1" ht="16.5" customHeight="1">
      <c r="A356" s="3"/>
      <c r="B356" s="3" t="s">
        <v>98</v>
      </c>
      <c r="C356" s="3"/>
      <c r="D356" s="3"/>
      <c r="E356" s="3"/>
      <c r="F356" s="3"/>
      <c r="G356" s="3"/>
      <c r="H356" s="3"/>
      <c r="I356" s="3"/>
      <c r="J356" s="3"/>
      <c r="L356" s="3">
        <f>L355</f>
        <v>0</v>
      </c>
      <c r="M356" s="34"/>
      <c r="N356" s="34"/>
      <c r="O356" s="34"/>
      <c r="P356" s="34"/>
      <c r="Q356" s="34"/>
      <c r="R356" s="34"/>
      <c r="S356" s="34"/>
      <c r="T356" s="34"/>
      <c r="U356" s="34"/>
    </row>
    <row r="357" spans="1:21" s="41" customFormat="1" ht="16.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L357" s="3"/>
      <c r="M357" s="34"/>
      <c r="N357" s="34"/>
      <c r="O357" s="34"/>
      <c r="P357" s="34"/>
      <c r="Q357" s="34"/>
      <c r="R357" s="34"/>
      <c r="S357" s="34"/>
      <c r="T357" s="34"/>
      <c r="U357" s="34"/>
    </row>
    <row r="358" spans="1:21" s="41" customFormat="1">
      <c r="A358" s="3"/>
      <c r="B358" s="3" t="s">
        <v>134</v>
      </c>
      <c r="C358" s="3"/>
      <c r="D358" s="3"/>
      <c r="E358" s="3"/>
      <c r="F358" s="3"/>
      <c r="G358" s="3"/>
      <c r="H358" s="3"/>
      <c r="I358" s="3"/>
      <c r="J358" s="3"/>
      <c r="L358" s="3">
        <f>SUM(L344+L347+L350+L353+L356)</f>
        <v>0</v>
      </c>
      <c r="M358" s="34"/>
      <c r="N358" s="34"/>
      <c r="O358" s="34"/>
      <c r="P358" s="34"/>
      <c r="Q358" s="34"/>
      <c r="R358" s="34"/>
      <c r="S358" s="34"/>
      <c r="T358" s="34"/>
      <c r="U358" s="34"/>
    </row>
    <row r="359" spans="1:2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17"/>
      <c r="N359" s="17"/>
      <c r="O359" s="17"/>
      <c r="P359" s="17"/>
      <c r="Q359" s="17"/>
      <c r="R359" s="17"/>
      <c r="S359" s="17"/>
      <c r="T359" s="17"/>
      <c r="U359" s="17"/>
    </row>
    <row r="360" spans="1:21" s="41" customFormat="1" ht="15.75" thickBot="1">
      <c r="A360" s="3"/>
      <c r="M360" s="34"/>
      <c r="N360" s="34"/>
      <c r="O360" s="34"/>
      <c r="P360" s="34"/>
      <c r="Q360" s="34"/>
      <c r="R360" s="34"/>
      <c r="S360" s="34"/>
      <c r="T360" s="34"/>
      <c r="U360" s="34"/>
    </row>
    <row r="361" spans="1:21" s="41" customFormat="1" ht="15.75" thickBot="1">
      <c r="A361" s="116" t="s">
        <v>95</v>
      </c>
      <c r="B361" s="117"/>
      <c r="C361" s="117"/>
      <c r="D361" s="117"/>
      <c r="E361" s="117"/>
      <c r="F361" s="117"/>
      <c r="G361" s="117"/>
      <c r="H361" s="117"/>
      <c r="I361" s="117"/>
      <c r="J361" s="117"/>
      <c r="K361" s="117"/>
      <c r="L361" s="118"/>
      <c r="M361" s="34"/>
      <c r="N361" s="34"/>
      <c r="O361" s="34"/>
      <c r="P361" s="34"/>
      <c r="Q361" s="34"/>
      <c r="R361" s="34"/>
      <c r="S361" s="34"/>
      <c r="T361" s="34"/>
      <c r="U361" s="34"/>
    </row>
    <row r="362" spans="1:21" s="41" customFormat="1">
      <c r="A362" s="3"/>
      <c r="B362" s="3" t="s">
        <v>135</v>
      </c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4"/>
      <c r="N362" s="34"/>
      <c r="O362" s="34"/>
      <c r="P362" s="34"/>
      <c r="Q362" s="34"/>
      <c r="R362" s="34"/>
      <c r="S362" s="34"/>
      <c r="T362" s="34"/>
      <c r="U362" s="34"/>
    </row>
    <row r="363" spans="1:21" s="41" customFormat="1">
      <c r="A363" s="3"/>
      <c r="B363" s="3" t="s">
        <v>98</v>
      </c>
      <c r="C363" s="3"/>
      <c r="D363" s="3"/>
      <c r="E363" s="3"/>
      <c r="F363" s="3"/>
      <c r="G363" s="3"/>
      <c r="H363" s="3"/>
      <c r="I363" s="3"/>
      <c r="J363" s="3"/>
      <c r="L363" s="3">
        <f>K362</f>
        <v>0</v>
      </c>
      <c r="M363" s="34"/>
      <c r="N363" s="34"/>
      <c r="O363" s="34"/>
      <c r="P363" s="34"/>
      <c r="Q363" s="34"/>
      <c r="R363" s="34"/>
      <c r="S363" s="34"/>
      <c r="T363" s="34"/>
      <c r="U363" s="34"/>
    </row>
    <row r="364" spans="1:21" s="41" customFormat="1">
      <c r="A364" s="3"/>
      <c r="B364" s="3"/>
      <c r="C364" s="3"/>
      <c r="D364" s="3"/>
      <c r="E364" s="3"/>
      <c r="F364" s="3"/>
      <c r="G364" s="3"/>
      <c r="H364" s="3"/>
      <c r="I364" s="3"/>
      <c r="J364" s="3"/>
      <c r="L364" s="3"/>
      <c r="M364" s="34"/>
      <c r="N364" s="34"/>
      <c r="O364" s="34"/>
      <c r="P364" s="34"/>
      <c r="Q364" s="34"/>
      <c r="R364" s="34"/>
      <c r="S364" s="34"/>
      <c r="T364" s="34"/>
      <c r="U364" s="34"/>
    </row>
    <row r="365" spans="1:21" s="41" customFormat="1">
      <c r="A365" s="3"/>
      <c r="B365" s="3" t="s">
        <v>136</v>
      </c>
      <c r="C365" s="3"/>
      <c r="D365" s="3"/>
      <c r="E365" s="3"/>
      <c r="F365" s="3"/>
      <c r="G365" s="3"/>
      <c r="H365" s="3"/>
      <c r="I365" s="3"/>
      <c r="J365" s="3"/>
      <c r="L365" s="3"/>
      <c r="M365" s="34"/>
      <c r="N365" s="34"/>
      <c r="O365" s="34"/>
      <c r="P365" s="34"/>
      <c r="Q365" s="34"/>
      <c r="R365" s="34"/>
      <c r="S365" s="34"/>
      <c r="T365" s="34"/>
      <c r="U365" s="34"/>
    </row>
    <row r="366" spans="1:21" s="41" customFormat="1">
      <c r="A366" s="3"/>
      <c r="B366" s="3" t="s">
        <v>98</v>
      </c>
      <c r="C366" s="3"/>
      <c r="D366" s="3"/>
      <c r="E366" s="3"/>
      <c r="F366" s="3"/>
      <c r="G366" s="3"/>
      <c r="H366" s="3"/>
      <c r="I366" s="3"/>
      <c r="J366" s="3"/>
      <c r="L366" s="3">
        <f>L365</f>
        <v>0</v>
      </c>
      <c r="M366" s="34"/>
      <c r="N366" s="34"/>
      <c r="O366" s="34"/>
      <c r="P366" s="34"/>
      <c r="Q366" s="34"/>
      <c r="R366" s="34"/>
      <c r="S366" s="34"/>
      <c r="T366" s="34"/>
      <c r="U366" s="34"/>
    </row>
    <row r="367" spans="1:21" s="41" customFormat="1">
      <c r="A367" s="3"/>
      <c r="B367" s="3"/>
      <c r="C367" s="3"/>
      <c r="D367" s="3"/>
      <c r="E367" s="3"/>
      <c r="F367" s="3"/>
      <c r="G367" s="3"/>
      <c r="H367" s="3"/>
      <c r="I367" s="3"/>
      <c r="J367" s="3"/>
      <c r="L367" s="3"/>
      <c r="M367" s="34"/>
      <c r="N367" s="34"/>
      <c r="O367" s="34"/>
      <c r="P367" s="34"/>
      <c r="Q367" s="34"/>
      <c r="R367" s="34"/>
      <c r="S367" s="34"/>
      <c r="T367" s="34"/>
      <c r="U367" s="34"/>
    </row>
    <row r="368" spans="1:21" s="41" customFormat="1">
      <c r="A368" s="3"/>
      <c r="B368" s="3" t="s">
        <v>137</v>
      </c>
      <c r="C368" s="3"/>
      <c r="D368" s="3"/>
      <c r="E368" s="3"/>
      <c r="F368" s="3"/>
      <c r="G368" s="3"/>
      <c r="H368" s="3"/>
      <c r="I368" s="3"/>
      <c r="J368" s="3"/>
      <c r="L368" s="3"/>
      <c r="M368" s="34"/>
      <c r="N368" s="34"/>
      <c r="O368" s="34"/>
      <c r="P368" s="34"/>
      <c r="Q368" s="34"/>
      <c r="R368" s="34"/>
      <c r="S368" s="34"/>
      <c r="T368" s="34"/>
      <c r="U368" s="34"/>
    </row>
    <row r="369" spans="1:21" s="41" customFormat="1">
      <c r="A369" s="3"/>
      <c r="B369" s="3" t="s">
        <v>98</v>
      </c>
      <c r="C369" s="3"/>
      <c r="D369" s="3"/>
      <c r="E369" s="3"/>
      <c r="F369" s="3"/>
      <c r="G369" s="3"/>
      <c r="H369" s="3"/>
      <c r="I369" s="3"/>
      <c r="J369" s="3"/>
      <c r="L369" s="3">
        <f>L368</f>
        <v>0</v>
      </c>
      <c r="M369" s="34"/>
      <c r="N369" s="34"/>
      <c r="O369" s="34"/>
      <c r="P369" s="34"/>
      <c r="Q369" s="34"/>
      <c r="R369" s="34"/>
      <c r="S369" s="34"/>
      <c r="T369" s="34"/>
      <c r="U369" s="34"/>
    </row>
    <row r="370" spans="1:21" s="41" customFormat="1">
      <c r="A370" s="3"/>
      <c r="B370" s="3"/>
      <c r="C370" s="3"/>
      <c r="D370" s="3"/>
      <c r="E370" s="3"/>
      <c r="F370" s="3"/>
      <c r="G370" s="3"/>
      <c r="H370" s="3"/>
      <c r="I370" s="3"/>
      <c r="J370" s="3"/>
      <c r="L370" s="3"/>
      <c r="M370" s="34"/>
      <c r="N370" s="34"/>
      <c r="O370" s="34"/>
      <c r="P370" s="34"/>
      <c r="Q370" s="34"/>
      <c r="R370" s="34"/>
      <c r="S370" s="34"/>
      <c r="T370" s="34"/>
      <c r="U370" s="34"/>
    </row>
    <row r="371" spans="1:21" s="41" customFormat="1">
      <c r="A371" s="3"/>
      <c r="B371" s="46" t="s">
        <v>138</v>
      </c>
      <c r="C371" s="41" t="s">
        <v>229</v>
      </c>
      <c r="L371" s="41">
        <v>500</v>
      </c>
      <c r="M371" s="34"/>
      <c r="N371" s="34"/>
      <c r="O371" s="34"/>
      <c r="P371" s="34"/>
      <c r="Q371" s="34"/>
      <c r="R371" s="34"/>
      <c r="S371" s="34"/>
      <c r="T371" s="34"/>
      <c r="U371" s="34"/>
    </row>
    <row r="372" spans="1:21" s="41" customFormat="1">
      <c r="A372" s="3"/>
      <c r="B372" s="41" t="s">
        <v>230</v>
      </c>
      <c r="C372" s="41" t="s">
        <v>231</v>
      </c>
      <c r="L372" s="41">
        <f>30*F5</f>
        <v>600</v>
      </c>
      <c r="M372" s="34"/>
      <c r="N372" s="34"/>
      <c r="O372" s="34"/>
      <c r="P372" s="34"/>
      <c r="Q372" s="34"/>
      <c r="R372" s="34"/>
      <c r="S372" s="34"/>
      <c r="T372" s="34"/>
      <c r="U372" s="34"/>
    </row>
    <row r="373" spans="1:21" s="41" customFormat="1">
      <c r="A373" s="3"/>
      <c r="B373" s="46" t="s">
        <v>98</v>
      </c>
      <c r="L373" s="41">
        <f>L371+L372</f>
        <v>1100</v>
      </c>
      <c r="M373" s="34"/>
      <c r="N373" s="34"/>
      <c r="O373" s="34"/>
      <c r="P373" s="34"/>
      <c r="Q373" s="34"/>
      <c r="R373" s="34"/>
      <c r="S373" s="34"/>
      <c r="T373" s="34"/>
      <c r="U373" s="34"/>
    </row>
    <row r="374" spans="1:21" s="41" customFormat="1">
      <c r="A374" s="3"/>
      <c r="B374" s="46"/>
      <c r="M374" s="34"/>
      <c r="N374" s="34"/>
      <c r="O374" s="34"/>
      <c r="P374" s="34"/>
      <c r="Q374" s="34"/>
      <c r="R374" s="34"/>
      <c r="S374" s="34"/>
      <c r="T374" s="34"/>
      <c r="U374" s="34"/>
    </row>
    <row r="375" spans="1:21" s="41" customFormat="1">
      <c r="A375" s="3"/>
      <c r="B375" s="46" t="s">
        <v>139</v>
      </c>
      <c r="M375" s="34"/>
      <c r="N375" s="34"/>
      <c r="O375" s="34"/>
      <c r="P375" s="34"/>
      <c r="Q375" s="34"/>
      <c r="R375" s="34"/>
      <c r="S375" s="34"/>
      <c r="T375" s="34"/>
      <c r="U375" s="34"/>
    </row>
    <row r="376" spans="1:21" s="41" customFormat="1">
      <c r="A376" s="3"/>
      <c r="B376" s="46" t="s">
        <v>98</v>
      </c>
      <c r="L376" s="41">
        <f>L375</f>
        <v>0</v>
      </c>
      <c r="M376" s="34"/>
      <c r="N376" s="34"/>
      <c r="O376" s="34"/>
      <c r="P376" s="34"/>
      <c r="Q376" s="34"/>
      <c r="R376" s="34"/>
      <c r="S376" s="34"/>
      <c r="T376" s="34"/>
      <c r="U376" s="34"/>
    </row>
    <row r="377" spans="1:21" s="41" customFormat="1">
      <c r="A377" s="3"/>
      <c r="B377" s="46"/>
      <c r="M377" s="34"/>
      <c r="N377" s="34"/>
      <c r="O377" s="34"/>
      <c r="P377" s="34"/>
      <c r="Q377" s="34"/>
      <c r="R377" s="34"/>
      <c r="S377" s="34"/>
      <c r="T377" s="34"/>
      <c r="U377" s="34"/>
    </row>
    <row r="378" spans="1:21" ht="16.5" customHeight="1">
      <c r="A378" s="3"/>
      <c r="B378" s="46" t="s">
        <v>140</v>
      </c>
      <c r="C378" s="41"/>
      <c r="D378" s="41"/>
      <c r="E378" s="41"/>
      <c r="F378" s="41"/>
      <c r="G378" s="41"/>
      <c r="H378" s="41"/>
      <c r="I378" s="41"/>
      <c r="J378" s="41"/>
      <c r="L378" s="41">
        <f>SUM(L363+L366+L369+L373+L376)</f>
        <v>1100</v>
      </c>
      <c r="M378" s="17"/>
      <c r="N378" s="17"/>
      <c r="O378" s="17"/>
      <c r="P378" s="17"/>
      <c r="Q378" s="17"/>
      <c r="R378" s="17"/>
      <c r="S378" s="17"/>
      <c r="T378" s="17"/>
      <c r="U378" s="17"/>
    </row>
    <row r="379" spans="1:21" ht="16.5" customHeight="1" thickBot="1">
      <c r="A379" s="3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17"/>
      <c r="N379" s="17"/>
      <c r="O379" s="17"/>
      <c r="P379" s="17"/>
      <c r="Q379" s="17"/>
      <c r="R379" s="17"/>
      <c r="S379" s="17"/>
      <c r="T379" s="17"/>
      <c r="U379" s="17"/>
    </row>
    <row r="380" spans="1:21" ht="16.5" customHeight="1" thickBot="1">
      <c r="A380" s="116" t="s">
        <v>94</v>
      </c>
      <c r="B380" s="117"/>
      <c r="C380" s="117"/>
      <c r="D380" s="117"/>
      <c r="E380" s="117"/>
      <c r="F380" s="117"/>
      <c r="G380" s="117"/>
      <c r="H380" s="117"/>
      <c r="I380" s="117"/>
      <c r="J380" s="117"/>
      <c r="K380" s="117"/>
      <c r="L380" s="118"/>
      <c r="M380" s="17"/>
      <c r="N380" s="17"/>
      <c r="O380" s="17"/>
      <c r="P380" s="17"/>
      <c r="Q380" s="17"/>
      <c r="R380" s="17"/>
      <c r="S380" s="17"/>
      <c r="T380" s="17"/>
      <c r="U380" s="17"/>
    </row>
    <row r="381" spans="1:21" ht="16.5" customHeight="1">
      <c r="A381" s="31"/>
      <c r="B381" s="3" t="s">
        <v>141</v>
      </c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17"/>
      <c r="N381" s="17"/>
      <c r="O381" s="17"/>
      <c r="P381" s="17"/>
      <c r="Q381" s="17"/>
      <c r="R381" s="17"/>
      <c r="S381" s="17"/>
      <c r="T381" s="17"/>
      <c r="U381" s="17"/>
    </row>
    <row r="382" spans="1:21" ht="16.5" customHeight="1">
      <c r="A382" s="31"/>
      <c r="B382" s="3" t="s">
        <v>128</v>
      </c>
      <c r="C382" s="31"/>
      <c r="D382" s="31"/>
      <c r="E382" s="31"/>
      <c r="F382" s="31"/>
      <c r="G382" s="31"/>
      <c r="H382" s="31"/>
      <c r="I382" s="31"/>
      <c r="J382" s="31"/>
      <c r="L382" s="38">
        <f>K381</f>
        <v>0</v>
      </c>
      <c r="M382" s="17" t="s">
        <v>280</v>
      </c>
      <c r="N382" s="17"/>
      <c r="O382" s="17"/>
      <c r="P382" s="17"/>
      <c r="Q382" s="17"/>
      <c r="R382" s="17"/>
      <c r="S382" s="17"/>
      <c r="T382" s="17"/>
      <c r="U382" s="17"/>
    </row>
    <row r="383" spans="1:21" ht="16.5" customHeight="1">
      <c r="A383" s="31"/>
      <c r="B383" s="3"/>
      <c r="C383" s="31"/>
      <c r="D383" s="31"/>
      <c r="E383" s="31"/>
      <c r="F383" s="31"/>
      <c r="G383" s="31"/>
      <c r="H383" s="31"/>
      <c r="I383" s="31"/>
      <c r="J383" s="31"/>
      <c r="L383" s="38"/>
      <c r="M383" s="17"/>
      <c r="N383" s="17"/>
      <c r="O383" s="17"/>
      <c r="P383" s="17"/>
      <c r="Q383" s="17"/>
      <c r="R383" s="17"/>
      <c r="S383" s="17"/>
      <c r="T383" s="17"/>
      <c r="U383" s="17"/>
    </row>
    <row r="384" spans="1:21" ht="16.5" customHeight="1">
      <c r="A384" s="31"/>
      <c r="B384" s="3" t="s">
        <v>142</v>
      </c>
      <c r="C384" s="31"/>
      <c r="D384" s="31"/>
      <c r="E384" s="31"/>
      <c r="F384" s="31"/>
      <c r="G384" s="31"/>
      <c r="H384" s="31"/>
      <c r="I384" s="31"/>
      <c r="J384" s="31"/>
      <c r="L384" s="38"/>
      <c r="M384" s="17"/>
      <c r="N384" s="17"/>
      <c r="O384" s="17"/>
      <c r="P384" s="17"/>
      <c r="Q384" s="17"/>
      <c r="R384" s="17"/>
      <c r="S384" s="17"/>
      <c r="T384" s="17"/>
      <c r="U384" s="17"/>
    </row>
    <row r="385" spans="1:21" ht="16.5" customHeight="1">
      <c r="A385" s="31"/>
      <c r="B385" s="3" t="s">
        <v>98</v>
      </c>
      <c r="C385" s="31"/>
      <c r="D385" s="31"/>
      <c r="E385" s="31"/>
      <c r="F385" s="31"/>
      <c r="G385" s="31"/>
      <c r="H385" s="31"/>
      <c r="I385" s="31"/>
      <c r="J385" s="31"/>
      <c r="L385" s="38">
        <f>L384</f>
        <v>0</v>
      </c>
      <c r="M385" s="17"/>
      <c r="N385" s="17"/>
      <c r="O385" s="17"/>
      <c r="P385" s="17"/>
      <c r="Q385" s="17"/>
      <c r="R385" s="17"/>
      <c r="S385" s="17"/>
      <c r="T385" s="17"/>
      <c r="U385" s="17"/>
    </row>
    <row r="386" spans="1:21" ht="16.5" customHeight="1">
      <c r="A386" s="31"/>
      <c r="B386" s="3"/>
      <c r="C386" s="31"/>
      <c r="D386" s="31"/>
      <c r="E386" s="31"/>
      <c r="F386" s="31"/>
      <c r="G386" s="31"/>
      <c r="H386" s="31"/>
      <c r="I386" s="31"/>
      <c r="J386" s="31"/>
      <c r="L386" s="38"/>
      <c r="M386" s="17"/>
      <c r="N386" s="17"/>
      <c r="O386" s="17"/>
      <c r="P386" s="17"/>
      <c r="Q386" s="17"/>
      <c r="R386" s="17"/>
      <c r="S386" s="17"/>
      <c r="T386" s="17"/>
      <c r="U386" s="17"/>
    </row>
    <row r="387" spans="1:21" ht="16.5" customHeight="1">
      <c r="A387" s="31"/>
      <c r="B387" s="3" t="s">
        <v>143</v>
      </c>
      <c r="C387" s="31"/>
      <c r="D387" s="31"/>
      <c r="E387" s="31"/>
      <c r="F387" s="31"/>
      <c r="G387" s="31"/>
      <c r="H387" s="31"/>
      <c r="I387" s="31"/>
      <c r="J387" s="31"/>
      <c r="L387" s="38"/>
      <c r="M387" s="17"/>
      <c r="N387" s="17"/>
      <c r="O387" s="17"/>
      <c r="P387" s="17"/>
      <c r="Q387" s="17"/>
      <c r="R387" s="17"/>
      <c r="S387" s="17"/>
      <c r="T387" s="17"/>
      <c r="U387" s="17"/>
    </row>
    <row r="388" spans="1:21">
      <c r="A388" s="31"/>
      <c r="B388" s="3" t="s">
        <v>98</v>
      </c>
      <c r="C388" s="31"/>
      <c r="D388" s="31"/>
      <c r="E388" s="31"/>
      <c r="F388" s="31"/>
      <c r="G388" s="31"/>
      <c r="H388" s="31"/>
      <c r="I388" s="31"/>
      <c r="J388" s="31"/>
      <c r="L388" s="38">
        <f>L387</f>
        <v>0</v>
      </c>
      <c r="M388" s="17"/>
      <c r="N388" s="17"/>
      <c r="O388" s="17"/>
      <c r="P388" s="17"/>
      <c r="Q388" s="17"/>
      <c r="R388" s="17"/>
      <c r="S388" s="17"/>
      <c r="T388" s="17"/>
      <c r="U388" s="17"/>
    </row>
    <row r="389" spans="1:21">
      <c r="A389" s="31"/>
      <c r="B389" s="3"/>
      <c r="C389" s="31"/>
      <c r="D389" s="31"/>
      <c r="E389" s="31"/>
      <c r="F389" s="31"/>
      <c r="G389" s="31"/>
      <c r="H389" s="31"/>
      <c r="I389" s="31"/>
      <c r="J389" s="31"/>
      <c r="L389" s="38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1:21">
      <c r="A390" s="6"/>
      <c r="B390" s="46" t="s">
        <v>144</v>
      </c>
      <c r="L390" s="1">
        <f>SUM(L382+L385+L388)</f>
        <v>0</v>
      </c>
      <c r="M390" s="17"/>
      <c r="N390" s="17"/>
      <c r="O390" s="17"/>
      <c r="P390" s="17"/>
      <c r="Q390" s="17"/>
      <c r="R390" s="17"/>
      <c r="S390" s="17"/>
      <c r="T390" s="17"/>
      <c r="U390" s="17"/>
    </row>
    <row r="391" spans="1:21" ht="16.5" customHeight="1">
      <c r="A391" s="6"/>
      <c r="B391" s="41"/>
      <c r="M391" s="17"/>
      <c r="N391" s="17"/>
      <c r="O391" s="17"/>
      <c r="P391" s="17"/>
      <c r="Q391" s="17"/>
      <c r="R391" s="17"/>
      <c r="S391" s="17"/>
      <c r="T391" s="17"/>
      <c r="U391" s="17"/>
    </row>
    <row r="392" spans="1:21" s="41" customFormat="1" ht="16.5" customHeight="1" thickBot="1">
      <c r="A392" s="6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34"/>
      <c r="N392" s="34"/>
      <c r="O392" s="34"/>
      <c r="P392" s="34"/>
      <c r="Q392" s="34"/>
      <c r="R392" s="34"/>
      <c r="S392" s="34"/>
      <c r="T392" s="34"/>
      <c r="U392" s="34"/>
    </row>
    <row r="393" spans="1:21" s="41" customFormat="1" ht="16.5" customHeight="1" thickBot="1">
      <c r="A393" s="116" t="s">
        <v>93</v>
      </c>
      <c r="B393" s="117"/>
      <c r="C393" s="117"/>
      <c r="D393" s="117"/>
      <c r="E393" s="117"/>
      <c r="F393" s="117"/>
      <c r="G393" s="117"/>
      <c r="H393" s="117"/>
      <c r="I393" s="117"/>
      <c r="J393" s="117"/>
      <c r="K393" s="117"/>
      <c r="L393" s="118"/>
      <c r="M393" s="34"/>
      <c r="N393" s="34"/>
      <c r="O393" s="34"/>
      <c r="P393" s="34"/>
      <c r="Q393" s="34"/>
      <c r="R393" s="34"/>
      <c r="S393" s="34"/>
      <c r="T393" s="34"/>
      <c r="U393" s="34"/>
    </row>
    <row r="394" spans="1:21" s="41" customFormat="1" ht="16.5" customHeight="1">
      <c r="A394" s="3"/>
      <c r="B394" s="3" t="s">
        <v>145</v>
      </c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4"/>
      <c r="N394" s="34"/>
      <c r="O394" s="34"/>
      <c r="P394" s="34"/>
      <c r="Q394" s="34"/>
      <c r="R394" s="34"/>
      <c r="S394" s="34"/>
      <c r="T394" s="34"/>
      <c r="U394" s="34"/>
    </row>
    <row r="395" spans="1:21" s="41" customFormat="1" ht="16.5" customHeight="1">
      <c r="A395" s="3"/>
      <c r="B395" s="32" t="s">
        <v>26</v>
      </c>
      <c r="C395" s="3"/>
      <c r="D395" s="3"/>
      <c r="E395" s="3"/>
      <c r="F395" s="3"/>
      <c r="G395" s="3"/>
      <c r="H395" s="3"/>
      <c r="I395" s="3"/>
      <c r="J395" s="3"/>
      <c r="L395" s="32">
        <v>500</v>
      </c>
      <c r="M395" s="34"/>
      <c r="N395" s="34"/>
      <c r="O395" s="34"/>
      <c r="P395" s="34"/>
      <c r="Q395" s="34"/>
      <c r="R395" s="34"/>
      <c r="S395" s="34"/>
      <c r="T395" s="34"/>
      <c r="U395" s="34"/>
    </row>
    <row r="396" spans="1:21" s="41" customFormat="1" ht="16.5" customHeight="1">
      <c r="A396" s="3"/>
      <c r="B396" s="3" t="s">
        <v>98</v>
      </c>
      <c r="C396" s="3"/>
      <c r="D396" s="3"/>
      <c r="E396" s="3"/>
      <c r="F396" s="3"/>
      <c r="G396" s="3"/>
      <c r="H396" s="3"/>
      <c r="I396" s="3"/>
      <c r="J396" s="3"/>
      <c r="L396" s="3">
        <f>SUM(L395:L395)</f>
        <v>500</v>
      </c>
      <c r="M396" s="34"/>
      <c r="N396" s="34"/>
      <c r="O396" s="34"/>
      <c r="P396" s="34"/>
      <c r="Q396" s="34"/>
      <c r="R396" s="34"/>
      <c r="S396" s="34"/>
      <c r="T396" s="34"/>
      <c r="U396" s="34"/>
    </row>
    <row r="397" spans="1:21" s="41" customFormat="1" ht="16.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L397" s="3"/>
      <c r="M397" s="34"/>
      <c r="N397" s="34"/>
      <c r="O397" s="34"/>
      <c r="P397" s="34"/>
      <c r="Q397" s="34"/>
      <c r="R397" s="34"/>
      <c r="S397" s="34"/>
      <c r="T397" s="34"/>
      <c r="U397" s="34"/>
    </row>
    <row r="398" spans="1:21" s="41" customFormat="1" ht="16.5" customHeight="1">
      <c r="A398" s="3"/>
      <c r="B398" s="3" t="s">
        <v>146</v>
      </c>
      <c r="C398" s="3"/>
      <c r="D398" s="3"/>
      <c r="E398" s="3"/>
      <c r="F398" s="3"/>
      <c r="G398" s="3"/>
      <c r="H398" s="3"/>
      <c r="I398" s="3"/>
      <c r="J398" s="3"/>
      <c r="L398" s="3"/>
      <c r="M398" s="34"/>
      <c r="N398" s="34"/>
      <c r="O398" s="34"/>
      <c r="P398" s="34"/>
      <c r="Q398" s="34"/>
      <c r="R398" s="34"/>
      <c r="S398" s="34"/>
      <c r="T398" s="34"/>
      <c r="U398" s="34"/>
    </row>
    <row r="399" spans="1:21" s="41" customFormat="1" ht="16.5" customHeight="1">
      <c r="A399" s="3"/>
      <c r="B399" s="3" t="s">
        <v>99</v>
      </c>
      <c r="C399" s="3"/>
      <c r="D399" s="3"/>
      <c r="E399" s="3"/>
      <c r="F399" s="3"/>
      <c r="G399" s="3"/>
      <c r="H399" s="3"/>
      <c r="I399" s="3"/>
      <c r="J399" s="3"/>
      <c r="L399" s="3">
        <f>SUM(L398:L398)</f>
        <v>0</v>
      </c>
      <c r="M399" s="34"/>
      <c r="N399" s="34"/>
      <c r="O399" s="34"/>
      <c r="P399" s="34"/>
      <c r="Q399" s="34"/>
      <c r="R399" s="34"/>
      <c r="S399" s="34"/>
      <c r="T399" s="34"/>
      <c r="U399" s="34"/>
    </row>
    <row r="400" spans="1:21" s="41" customFormat="1">
      <c r="A400" s="3"/>
      <c r="B400" s="3"/>
      <c r="C400" s="3"/>
      <c r="D400" s="3"/>
      <c r="E400" s="3"/>
      <c r="F400" s="3"/>
      <c r="G400" s="3"/>
      <c r="H400" s="3"/>
      <c r="I400" s="3"/>
      <c r="J400" s="3"/>
      <c r="L400" s="3"/>
      <c r="M400" s="34"/>
      <c r="N400" s="34"/>
      <c r="O400" s="34"/>
      <c r="P400" s="34"/>
      <c r="Q400" s="34"/>
      <c r="R400" s="34"/>
      <c r="S400" s="34"/>
      <c r="T400" s="34"/>
      <c r="U400" s="34"/>
    </row>
    <row r="401" spans="1:21" s="41" customFormat="1">
      <c r="A401" s="8"/>
      <c r="B401" s="8" t="s">
        <v>147</v>
      </c>
      <c r="C401" s="15"/>
      <c r="D401" s="15"/>
      <c r="E401" s="15"/>
      <c r="F401" s="15"/>
      <c r="G401" s="15"/>
      <c r="H401" s="15"/>
      <c r="I401" s="15"/>
      <c r="J401" s="15"/>
      <c r="L401" s="15">
        <f>SUM(L396+L399)</f>
        <v>500</v>
      </c>
      <c r="M401" s="34"/>
      <c r="N401" s="34"/>
      <c r="O401" s="34"/>
      <c r="P401" s="34"/>
      <c r="Q401" s="34"/>
      <c r="R401" s="34"/>
      <c r="S401" s="34"/>
      <c r="T401" s="34"/>
      <c r="U401" s="34"/>
    </row>
    <row r="402" spans="1:21">
      <c r="A402" s="27"/>
      <c r="B402" s="27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17"/>
      <c r="N402" s="17"/>
      <c r="O402" s="17"/>
      <c r="P402" s="17"/>
      <c r="Q402" s="17"/>
      <c r="R402" s="17"/>
      <c r="S402" s="17"/>
      <c r="T402" s="17"/>
      <c r="U402" s="17"/>
    </row>
    <row r="403" spans="1:21" ht="15.75" thickBot="1">
      <c r="A403" s="27"/>
      <c r="B403" s="27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17"/>
      <c r="N403" s="17"/>
      <c r="O403" s="17"/>
      <c r="P403" s="17"/>
      <c r="Q403" s="17"/>
      <c r="R403" s="17"/>
      <c r="S403" s="17"/>
      <c r="T403" s="17"/>
      <c r="U403" s="17"/>
    </row>
    <row r="404" spans="1:21" ht="15.75" thickBot="1">
      <c r="A404" s="37" t="s">
        <v>101</v>
      </c>
      <c r="B404" s="49"/>
      <c r="C404" s="50"/>
      <c r="D404" s="50"/>
      <c r="E404" s="50"/>
      <c r="F404" s="50"/>
      <c r="G404" s="50"/>
      <c r="H404" s="50"/>
      <c r="I404" s="50"/>
      <c r="J404" s="50"/>
      <c r="K404" s="50"/>
      <c r="L404" s="51">
        <f>SUM(L72+L95+L152+L177++L204+L247+L282+L290+L320+L340+L358+L378+L390+L401)</f>
        <v>287796.33333333337</v>
      </c>
      <c r="M404" s="17"/>
      <c r="N404" s="17"/>
      <c r="O404" s="17"/>
      <c r="P404" s="17"/>
      <c r="Q404" s="17"/>
      <c r="R404" s="17"/>
      <c r="S404" s="17"/>
      <c r="T404" s="17"/>
      <c r="U404" s="17"/>
    </row>
    <row r="405" spans="1:21">
      <c r="A405" s="19"/>
      <c r="B405" s="19" t="s">
        <v>285</v>
      </c>
      <c r="C405" s="17" t="s">
        <v>297</v>
      </c>
      <c r="D405" s="17"/>
      <c r="E405" s="17"/>
      <c r="F405" s="17"/>
      <c r="G405" s="17"/>
      <c r="H405" s="17"/>
      <c r="I405" s="17"/>
      <c r="J405" s="17"/>
      <c r="K405" s="17"/>
      <c r="L405" s="17"/>
    </row>
    <row r="406" spans="1:21">
      <c r="A406" s="33"/>
      <c r="B406" s="19" t="s">
        <v>284</v>
      </c>
      <c r="C406" s="17" t="s">
        <v>298</v>
      </c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</row>
    <row r="407" spans="1:21">
      <c r="A407" s="9"/>
      <c r="B407" s="17" t="s">
        <v>281</v>
      </c>
      <c r="C407" s="17"/>
      <c r="D407" s="17"/>
      <c r="E407" s="17"/>
      <c r="F407" s="17"/>
      <c r="G407" s="17"/>
      <c r="H407" s="17"/>
      <c r="I407" s="17"/>
      <c r="J407" s="17"/>
      <c r="K407" s="17"/>
      <c r="L407" s="17"/>
    </row>
    <row r="408" spans="1:21">
      <c r="B408" s="2" t="s">
        <v>282</v>
      </c>
    </row>
    <row r="409" spans="1:21">
      <c r="B409" s="2" t="s">
        <v>283</v>
      </c>
    </row>
    <row r="410" spans="1:21">
      <c r="B410" s="2" t="s">
        <v>286</v>
      </c>
    </row>
    <row r="411" spans="1:21">
      <c r="B411" s="2" t="s">
        <v>289</v>
      </c>
    </row>
    <row r="413" spans="1:21">
      <c r="B413" s="2" t="s">
        <v>301</v>
      </c>
    </row>
    <row r="414" spans="1:21">
      <c r="B414" s="2" t="s">
        <v>302</v>
      </c>
    </row>
  </sheetData>
  <mergeCells count="18">
    <mergeCell ref="A380:L380"/>
    <mergeCell ref="A393:L393"/>
    <mergeCell ref="A284:L284"/>
    <mergeCell ref="A294:L294"/>
    <mergeCell ref="A322:L322"/>
    <mergeCell ref="A342:L342"/>
    <mergeCell ref="A361:L361"/>
    <mergeCell ref="A28:L28"/>
    <mergeCell ref="A75:L75"/>
    <mergeCell ref="A187:L187"/>
    <mergeCell ref="A249:L249"/>
    <mergeCell ref="A97:L97"/>
    <mergeCell ref="A207:L207"/>
    <mergeCell ref="A154:L154"/>
    <mergeCell ref="C156:G156"/>
    <mergeCell ref="H156:K156"/>
    <mergeCell ref="C128:G128"/>
    <mergeCell ref="H128:K1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3B1A78ED-C2A7-493A-9EAA-C621F57A086F}"/>
</file>

<file path=customXml/itemProps2.xml><?xml version="1.0" encoding="utf-8"?>
<ds:datastoreItem xmlns:ds="http://schemas.openxmlformats.org/officeDocument/2006/customXml" ds:itemID="{7590CEA3-837B-4691-B975-4BEB604B1B39}"/>
</file>

<file path=customXml/itemProps3.xml><?xml version="1.0" encoding="utf-8"?>
<ds:datastoreItem xmlns:ds="http://schemas.openxmlformats.org/officeDocument/2006/customXml" ds:itemID="{0670A9FD-FA87-442A-ADC6-7A2830689A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Alvisl</dc:creator>
  <cp:lastModifiedBy>Alvisl</cp:lastModifiedBy>
  <dcterms:created xsi:type="dcterms:W3CDTF">2016-06-20T14:10:47Z</dcterms:created>
  <dcterms:modified xsi:type="dcterms:W3CDTF">2016-07-13T13:35:54Z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