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812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hull2017.sharepoint.com/Projects/Substance/A_Budget/"/>
    </mc:Choice>
  </mc:AlternateContent>
  <xr:revisionPtr revIDLastSave="30" documentId="233C060DB4B3D06C59210BAF11D7A5BA3BF5AF37" xr6:coauthVersionLast="19" xr6:coauthVersionMax="19" xr10:uidLastSave="{64CE4F37-6E1C-42EF-B9B1-0F72D7BA2C1F}"/>
  <bookViews>
    <workbookView xWindow="0" yWindow="0" windowWidth="20490" windowHeight="8115" tabRatio="500" firstSheet="6" activeTab="3" xr2:uid="{00000000-000D-0000-FFFF-FFFF00000000}"/>
  </bookViews>
  <sheets>
    <sheet name="New Summary" sheetId="6" r:id="rId1"/>
    <sheet name="Summary" sheetId="3" r:id="rId2"/>
    <sheet name="Event 1 Hull" sheetId="4" r:id="rId3"/>
    <sheet name="BFI" sheetId="7" r:id="rId4"/>
    <sheet name="Substance Publication" sheetId="5" r:id="rId5"/>
    <sheet name="Sheet2" sheetId="2" r:id="rId6"/>
    <sheet name="Sheet1" sheetId="8" r:id="rId7"/>
  </sheets>
  <definedNames>
    <definedName name="_xlnm.Print_Area" localSheetId="5">Sheet2!$A$1:$L$67</definedName>
  </definedNames>
  <calcPr calcId="171026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1" i="7" l="1"/>
  <c r="E15" i="8"/>
  <c r="E14" i="8"/>
  <c r="E13" i="8"/>
  <c r="E12" i="8"/>
  <c r="E11" i="8"/>
  <c r="E7" i="8"/>
  <c r="E6" i="8"/>
  <c r="E5" i="8"/>
  <c r="E4" i="8"/>
  <c r="E3" i="8"/>
  <c r="E8" i="8"/>
  <c r="E16" i="8"/>
  <c r="E19" i="8"/>
  <c r="E25" i="6"/>
  <c r="E19" i="6"/>
  <c r="E12" i="6"/>
  <c r="G17" i="6"/>
  <c r="B69" i="6"/>
  <c r="B68" i="6"/>
  <c r="B65" i="6"/>
  <c r="B64" i="6"/>
  <c r="B63" i="6"/>
  <c r="E50" i="6"/>
  <c r="E45" i="6"/>
  <c r="E37" i="6"/>
  <c r="E36" i="6"/>
  <c r="E38" i="6"/>
  <c r="B67" i="6"/>
  <c r="E34" i="6"/>
  <c r="E31" i="6"/>
  <c r="E30" i="6"/>
  <c r="B66" i="6"/>
  <c r="E29" i="6"/>
  <c r="E28" i="6"/>
  <c r="E27" i="6"/>
  <c r="G16" i="6"/>
  <c r="G15" i="6"/>
  <c r="K14" i="6"/>
  <c r="K8" i="6"/>
  <c r="L16" i="6"/>
  <c r="G15" i="3"/>
  <c r="G14" i="3"/>
  <c r="B14" i="5"/>
  <c r="E53" i="6"/>
  <c r="E32" i="6"/>
  <c r="C71" i="6"/>
  <c r="B70" i="6"/>
  <c r="L20" i="6"/>
  <c r="L17" i="6"/>
  <c r="B22" i="4"/>
  <c r="B24" i="4"/>
  <c r="B23" i="4"/>
  <c r="B18" i="4"/>
  <c r="C66" i="3"/>
  <c r="B64" i="3"/>
  <c r="B63" i="3"/>
  <c r="B60" i="3"/>
  <c r="B59" i="3"/>
  <c r="B58" i="3"/>
  <c r="G45" i="3"/>
  <c r="G40" i="3"/>
  <c r="E34" i="3"/>
  <c r="E33" i="3"/>
  <c r="G34" i="3"/>
  <c r="B62" i="3"/>
  <c r="E31" i="3"/>
  <c r="E28" i="3"/>
  <c r="E27" i="3"/>
  <c r="B61" i="3"/>
  <c r="E26" i="3"/>
  <c r="E25" i="3"/>
  <c r="E24" i="3"/>
  <c r="G28" i="3"/>
  <c r="G20" i="3"/>
  <c r="K13" i="3"/>
  <c r="G9" i="3"/>
  <c r="K7" i="3"/>
  <c r="L15" i="3"/>
  <c r="L17" i="3"/>
  <c r="L16" i="3"/>
  <c r="G48" i="3"/>
  <c r="B65" i="3"/>
  <c r="B64" i="2"/>
  <c r="B63" i="2"/>
  <c r="B62" i="2"/>
  <c r="C66" i="2"/>
  <c r="B60" i="2"/>
  <c r="B61" i="2"/>
  <c r="F45" i="2"/>
  <c r="F28" i="2"/>
  <c r="E28" i="2"/>
  <c r="E27" i="2"/>
  <c r="B59" i="2"/>
  <c r="B58" i="2"/>
  <c r="B66" i="3"/>
  <c r="G53" i="3"/>
  <c r="L18" i="3"/>
  <c r="L19" i="3"/>
  <c r="B65" i="2"/>
  <c r="F20" i="2"/>
  <c r="F9" i="2"/>
  <c r="J13" i="2"/>
  <c r="J7" i="2"/>
  <c r="K15" i="2"/>
  <c r="K17" i="2"/>
  <c r="E31" i="2"/>
  <c r="F40" i="2"/>
  <c r="E26" i="2"/>
  <c r="E24" i="2"/>
  <c r="E33" i="2"/>
  <c r="E34" i="2"/>
  <c r="E25" i="2"/>
  <c r="K16" i="2"/>
  <c r="F34" i="2"/>
  <c r="F48" i="2"/>
  <c r="F53" i="2"/>
  <c r="K18" i="2"/>
  <c r="K19" i="2"/>
  <c r="B66" i="2"/>
  <c r="B71" i="6"/>
  <c r="E58" i="6"/>
  <c r="L21" i="6"/>
  <c r="L2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Atkinsonm</author>
  </authors>
  <commentList>
    <comment ref="E3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Atkinsonm:</t>
        </r>
        <r>
          <rPr>
            <sz val="9"/>
            <color indexed="81"/>
            <rFont val="Tahoma"/>
            <family val="2"/>
          </rPr>
          <t xml:space="preserve">
was £3600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Atkinsonm</author>
  </authors>
  <commentList>
    <comment ref="E3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Atkinsonm:</t>
        </r>
        <r>
          <rPr>
            <sz val="9"/>
            <color indexed="81"/>
            <rFont val="Tahoma"/>
            <family val="2"/>
          </rPr>
          <t xml:space="preserve">
was £3600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Atkinsonm</author>
  </authors>
  <commentList>
    <comment ref="E32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Atkinsonm:</t>
        </r>
        <r>
          <rPr>
            <sz val="9"/>
            <color indexed="81"/>
            <rFont val="Tahoma"/>
            <family val="2"/>
          </rPr>
          <t xml:space="preserve">
was £3600</t>
        </r>
      </text>
    </comment>
  </commentList>
</comments>
</file>

<file path=xl/sharedStrings.xml><?xml version="1.0" encoding="utf-8"?>
<sst xmlns="http://schemas.openxmlformats.org/spreadsheetml/2006/main" count="298" uniqueCount="125">
  <si>
    <t>Substance</t>
  </si>
  <si>
    <t>Forecast</t>
  </si>
  <si>
    <t>Actual to date</t>
  </si>
  <si>
    <t>Remaining</t>
  </si>
  <si>
    <t xml:space="preserve">Pre Event Activations </t>
  </si>
  <si>
    <t>Hull</t>
  </si>
  <si>
    <t>Income Expectations</t>
  </si>
  <si>
    <t>Sunderland</t>
  </si>
  <si>
    <t>Manchester</t>
  </si>
  <si>
    <t>Satellite Events</t>
  </si>
  <si>
    <t>Rochdale</t>
  </si>
  <si>
    <t>Price</t>
  </si>
  <si>
    <t>Audience</t>
  </si>
  <si>
    <t>No. of events</t>
  </si>
  <si>
    <t>Leeds</t>
  </si>
  <si>
    <t>BFI money might cover.</t>
  </si>
  <si>
    <t>Wigan</t>
  </si>
  <si>
    <t>Total Income</t>
  </si>
  <si>
    <t>Venue Hire</t>
  </si>
  <si>
    <t>date tbc- small activations in smaller towns</t>
  </si>
  <si>
    <t>December Festival</t>
  </si>
  <si>
    <t>Substance Publication</t>
  </si>
  <si>
    <t>Editorial</t>
  </si>
  <si>
    <t>Print &amp; Design</t>
  </si>
  <si>
    <t>Total Income Target</t>
  </si>
  <si>
    <t>Distribution</t>
  </si>
  <si>
    <t>VAT</t>
  </si>
  <si>
    <t>CC Fees @ 3%</t>
  </si>
  <si>
    <t>Marketing &amp; Comms</t>
  </si>
  <si>
    <t>Image creation (Substance logo)</t>
  </si>
  <si>
    <t>website</t>
  </si>
  <si>
    <t>Total less VAT</t>
  </si>
  <si>
    <t xml:space="preserve"> </t>
  </si>
  <si>
    <t>physical print - design cost and distribution across the north</t>
  </si>
  <si>
    <t>December Weekend</t>
  </si>
  <si>
    <t>Talent fees</t>
  </si>
  <si>
    <t>Top tier</t>
  </si>
  <si>
    <t xml:space="preserve">Supporting talent </t>
  </si>
  <si>
    <t xml:space="preserve">Riders </t>
  </si>
  <si>
    <t>Travel and accommodation</t>
  </si>
  <si>
    <t>Travel and accomodation - non CoC</t>
  </si>
  <si>
    <t xml:space="preserve">Production </t>
  </si>
  <si>
    <t xml:space="preserve">AV </t>
  </si>
  <si>
    <t xml:space="preserve">Lighting </t>
  </si>
  <si>
    <t xml:space="preserve">Sound </t>
  </si>
  <si>
    <t>Staff</t>
  </si>
  <si>
    <t xml:space="preserve">Substance fees </t>
  </si>
  <si>
    <t>Luke Bainbridge</t>
  </si>
  <si>
    <t>John Draper</t>
  </si>
  <si>
    <t>David</t>
  </si>
  <si>
    <t>Event Production - Front of House</t>
  </si>
  <si>
    <t>Event Production - Volunteers</t>
  </si>
  <si>
    <t>Access</t>
  </si>
  <si>
    <t>Travel (Meetings)</t>
  </si>
  <si>
    <t>Travel - non CoC</t>
  </si>
  <si>
    <t>Expenditure without ticket income</t>
  </si>
  <si>
    <t>Income</t>
  </si>
  <si>
    <t>Total Estimated Box Office</t>
  </si>
  <si>
    <t>Total Expenditure with ticket income from Satellite events and December weekend festival</t>
  </si>
  <si>
    <t>Funds CoC Manage</t>
  </si>
  <si>
    <t>Image Creation</t>
  </si>
  <si>
    <t>Marketing</t>
  </si>
  <si>
    <t>Travel for meetings</t>
  </si>
  <si>
    <t>Artist Acommodation</t>
  </si>
  <si>
    <t>December Weekend Production</t>
  </si>
  <si>
    <t>Total Retained Funds</t>
  </si>
  <si>
    <t>Total Money going to Substance LTD</t>
  </si>
  <si>
    <t>Publications / writer fees</t>
  </si>
  <si>
    <t>articles - Aug/Sep-16</t>
  </si>
  <si>
    <t xml:space="preserve">Substance booklet </t>
  </si>
  <si>
    <t>(print &amp; distribution. Arts venues but also supermarkets etc)</t>
  </si>
  <si>
    <t>Hull: November 2017</t>
  </si>
  <si>
    <t>CODES</t>
  </si>
  <si>
    <t>COC</t>
  </si>
  <si>
    <t>SUBSTANCE</t>
  </si>
  <si>
    <t>The Magnetic North Fee</t>
  </si>
  <si>
    <t>Luke paid</t>
  </si>
  <si>
    <t>PAID</t>
  </si>
  <si>
    <t>Will Alsop</t>
  </si>
  <si>
    <t>Production Management</t>
  </si>
  <si>
    <t>Staging and Scenic: ZK106.K245.C350</t>
  </si>
  <si>
    <t>Hosp Rider</t>
  </si>
  <si>
    <t>Not in yet.</t>
  </si>
  <si>
    <t>Artist Dinner</t>
  </si>
  <si>
    <t>Catering &amp; Hosp: ZK112.K120.C350</t>
  </si>
  <si>
    <t>VIP Drinks</t>
  </si>
  <si>
    <t>Hotel and Accomm: ZK102.K116.C350</t>
  </si>
  <si>
    <t>Contra</t>
  </si>
  <si>
    <t>Dressing Room</t>
  </si>
  <si>
    <t>Security</t>
  </si>
  <si>
    <t>DJ</t>
  </si>
  <si>
    <t>Luke Paid</t>
  </si>
  <si>
    <t>Will Alsop Hotel Room</t>
  </si>
  <si>
    <t>Accommodation: ZK101.K116.C350</t>
  </si>
  <si>
    <t>Needs to go to ZK102</t>
  </si>
  <si>
    <t>Will Alsop Travel</t>
  </si>
  <si>
    <t>Travel: Artist Travel: ZK102.K115.C350</t>
  </si>
  <si>
    <t>Marketing: EDM</t>
  </si>
  <si>
    <t>Branding and Desiign: ZK102.K270.C350</t>
  </si>
  <si>
    <t>Needs to go to Printing Costs.</t>
  </si>
  <si>
    <t>Marketing: social media</t>
  </si>
  <si>
    <t>Printing Costs: ZK109.K138.C350</t>
  </si>
  <si>
    <t>being processed.</t>
  </si>
  <si>
    <t>Wrist bands</t>
  </si>
  <si>
    <t>Total</t>
  </si>
  <si>
    <t>BUDGET</t>
  </si>
  <si>
    <t>Substance Pay</t>
  </si>
  <si>
    <t>Including Contra</t>
  </si>
  <si>
    <t>Hull 2017 Pay</t>
  </si>
  <si>
    <t>Minus Contra</t>
  </si>
  <si>
    <t>BFI</t>
  </si>
  <si>
    <t>Curator: Bob M or other plus interviewer</t>
  </si>
  <si>
    <t>10 days of £150 per day for someone to obtain film rights, copy, image and details.</t>
  </si>
  <si>
    <t>Cost of screening 8 films</t>
  </si>
  <si>
    <t>Venue hire for screening films: Vue?</t>
  </si>
  <si>
    <t>BUG: Adam Buxton</t>
  </si>
  <si>
    <t>Amount available</t>
  </si>
  <si>
    <t>Substance Magazine</t>
  </si>
  <si>
    <t>Includes artist commisions.</t>
  </si>
  <si>
    <t>Retrieve quotes. Try and find a partner for this. Who is in charge of season brochure distribution.</t>
  </si>
  <si>
    <t>See if Guardian will partner and assist with distribution.</t>
  </si>
  <si>
    <t>Liverpool</t>
  </si>
  <si>
    <t>Newcastle/Gateshead</t>
  </si>
  <si>
    <t>Revised Fees</t>
  </si>
  <si>
    <t>Future Everything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</si>
</sst>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£&quot;#,##0;[Red]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_-&quot;£&quot;* #,##0_-;\-&quot;£&quot;* #,##0_-;_-&quot;£&quot;* &quot;-&quot;??_-;_-@_-"/>
    <numFmt numFmtId="166" formatCode="&quot;£&quot;#,##0"/>
    <numFmt numFmtId="169" formatCode="_-[$£-809]* #,##0_-;\-[$£-809]* #,##0_-;_-[$£-809]* &quot;-&quot;??_-;_-@_-"/>
  </numFmts>
  <fonts count="1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17" fontId="0" fillId="0" borderId="0" xfId="0" applyNumberFormat="1"/>
    <xf numFmtId="43" fontId="0" fillId="0" borderId="0" xfId="1" applyFont="1"/>
    <xf numFmtId="17" fontId="0" fillId="0" borderId="0" xfId="0" applyNumberFormat="1" applyAlignment="1">
      <alignment horizontal="right"/>
    </xf>
    <xf numFmtId="17" fontId="0" fillId="0" borderId="0" xfId="0" applyNumberFormat="1" applyAlignment="1">
      <alignment horizontal="left"/>
    </xf>
    <xf numFmtId="0" fontId="4" fillId="0" borderId="0" xfId="0" applyFont="1"/>
    <xf numFmtId="165" fontId="4" fillId="0" borderId="0" xfId="1" applyNumberFormat="1" applyFont="1"/>
    <xf numFmtId="165" fontId="4" fillId="0" borderId="0" xfId="0" applyNumberFormat="1" applyFont="1" applyFill="1"/>
    <xf numFmtId="165" fontId="0" fillId="0" borderId="0" xfId="0" applyNumberFormat="1" applyFill="1"/>
    <xf numFmtId="165" fontId="0" fillId="0" borderId="0" xfId="0" applyNumberFormat="1"/>
    <xf numFmtId="0" fontId="4" fillId="0" borderId="0" xfId="0" applyFont="1" applyAlignment="1"/>
    <xf numFmtId="0" fontId="0" fillId="0" borderId="0" xfId="0" applyBorder="1"/>
    <xf numFmtId="165" fontId="4" fillId="0" borderId="0" xfId="0" applyNumberFormat="1" applyFont="1"/>
    <xf numFmtId="166" fontId="0" fillId="0" borderId="0" xfId="0" applyNumberFormat="1"/>
    <xf numFmtId="166" fontId="4" fillId="0" borderId="0" xfId="0" applyNumberFormat="1" applyFont="1"/>
    <xf numFmtId="0" fontId="7" fillId="0" borderId="0" xfId="0" applyFont="1"/>
    <xf numFmtId="165" fontId="0" fillId="0" borderId="0" xfId="0" applyNumberFormat="1" applyFont="1" applyFill="1"/>
    <xf numFmtId="0" fontId="4" fillId="0" borderId="0" xfId="0" applyFont="1" applyFill="1" applyBorder="1"/>
    <xf numFmtId="0" fontId="8" fillId="0" borderId="0" xfId="0" applyFont="1"/>
    <xf numFmtId="0" fontId="8" fillId="0" borderId="2" xfId="0" applyFont="1" applyBorder="1"/>
    <xf numFmtId="0" fontId="8" fillId="0" borderId="3" xfId="0" applyFont="1" applyBorder="1"/>
    <xf numFmtId="0" fontId="8" fillId="0" borderId="0" xfId="0" applyFont="1" applyBorder="1"/>
    <xf numFmtId="0" fontId="8" fillId="0" borderId="5" xfId="0" applyFont="1" applyBorder="1"/>
    <xf numFmtId="0" fontId="8" fillId="0" borderId="7" xfId="0" applyFont="1" applyBorder="1"/>
    <xf numFmtId="0" fontId="8" fillId="0" borderId="8" xfId="0" applyFont="1" applyBorder="1"/>
    <xf numFmtId="44" fontId="9" fillId="0" borderId="0" xfId="0" applyNumberFormat="1" applyFont="1" applyBorder="1"/>
    <xf numFmtId="44" fontId="8" fillId="0" borderId="0" xfId="0" applyNumberFormat="1" applyFont="1" applyBorder="1"/>
    <xf numFmtId="44" fontId="9" fillId="0" borderId="7" xfId="0" applyNumberFormat="1" applyFont="1" applyBorder="1"/>
    <xf numFmtId="0" fontId="9" fillId="0" borderId="1" xfId="0" applyFont="1" applyBorder="1"/>
    <xf numFmtId="0" fontId="9" fillId="0" borderId="4" xfId="0" applyFont="1" applyBorder="1"/>
    <xf numFmtId="0" fontId="8" fillId="0" borderId="4" xfId="0" applyFont="1" applyBorder="1"/>
    <xf numFmtId="0" fontId="8" fillId="0" borderId="6" xfId="0" applyFont="1" applyBorder="1"/>
    <xf numFmtId="44" fontId="8" fillId="0" borderId="7" xfId="0" applyNumberFormat="1" applyFont="1" applyBorder="1"/>
    <xf numFmtId="0" fontId="9" fillId="0" borderId="6" xfId="0" applyFont="1" applyBorder="1"/>
    <xf numFmtId="0" fontId="9" fillId="0" borderId="7" xfId="0" applyFont="1" applyBorder="1"/>
    <xf numFmtId="165" fontId="0" fillId="2" borderId="0" xfId="0" applyNumberFormat="1" applyFill="1"/>
    <xf numFmtId="165" fontId="0" fillId="2" borderId="0" xfId="0" applyNumberFormat="1" applyFont="1" applyFill="1"/>
    <xf numFmtId="165" fontId="4" fillId="2" borderId="0" xfId="1" applyNumberFormat="1" applyFont="1" applyFill="1"/>
    <xf numFmtId="164" fontId="4" fillId="3" borderId="0" xfId="1" applyNumberFormat="1" applyFont="1" applyFill="1"/>
    <xf numFmtId="165" fontId="4" fillId="3" borderId="0" xfId="0" applyNumberFormat="1" applyFont="1" applyFill="1"/>
    <xf numFmtId="165" fontId="0" fillId="3" borderId="0" xfId="0" applyNumberFormat="1" applyFont="1" applyFill="1"/>
    <xf numFmtId="0" fontId="4" fillId="0" borderId="9" xfId="0" applyFont="1" applyBorder="1"/>
    <xf numFmtId="0" fontId="0" fillId="0" borderId="9" xfId="0" applyBorder="1"/>
    <xf numFmtId="44" fontId="0" fillId="0" borderId="9" xfId="14" applyFont="1" applyBorder="1"/>
    <xf numFmtId="44" fontId="4" fillId="0" borderId="9" xfId="14" applyFont="1" applyBorder="1"/>
    <xf numFmtId="0" fontId="0" fillId="0" borderId="9" xfId="0" applyBorder="1" applyAlignment="1">
      <alignment wrapText="1"/>
    </xf>
    <xf numFmtId="0" fontId="0" fillId="2" borderId="9" xfId="0" applyFill="1" applyBorder="1"/>
    <xf numFmtId="44" fontId="0" fillId="4" borderId="9" xfId="14" applyFont="1" applyFill="1" applyBorder="1"/>
    <xf numFmtId="0" fontId="0" fillId="4" borderId="9" xfId="0" applyFill="1" applyBorder="1"/>
    <xf numFmtId="44" fontId="0" fillId="0" borderId="0" xfId="0" applyNumberFormat="1"/>
    <xf numFmtId="0" fontId="0" fillId="0" borderId="9" xfId="0" applyFill="1" applyBorder="1"/>
    <xf numFmtId="44" fontId="0" fillId="5" borderId="9" xfId="14" applyFont="1" applyFill="1" applyBorder="1"/>
    <xf numFmtId="6" fontId="0" fillId="0" borderId="0" xfId="0" applyNumberFormat="1"/>
    <xf numFmtId="43" fontId="4" fillId="0" borderId="0" xfId="1" applyFont="1"/>
    <xf numFmtId="0" fontId="4" fillId="0" borderId="0" xfId="0" applyFont="1" applyAlignment="1">
      <alignment horizontal="center"/>
    </xf>
    <xf numFmtId="169" fontId="0" fillId="0" borderId="0" xfId="0" applyNumberFormat="1"/>
  </cellXfs>
  <cellStyles count="15">
    <cellStyle name="Comma" xfId="1" builtinId="3"/>
    <cellStyle name="Currency" xfId="14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4"/>
  <sheetViews>
    <sheetView zoomScale="82" zoomScaleNormal="82" workbookViewId="0" xr3:uid="{AEA406A1-0E4B-5B11-9CD5-51D6E497D94C}">
      <pane xSplit="1" ySplit="1" topLeftCell="B22" activePane="bottomRight" state="frozen"/>
      <selection pane="bottomLeft" activeCell="A2" sqref="A2"/>
      <selection pane="topRight" activeCell="B1" sqref="B1"/>
      <selection pane="bottomRight" activeCell="B39" sqref="B39"/>
    </sheetView>
  </sheetViews>
  <sheetFormatPr defaultColWidth="11.25" defaultRowHeight="15.75"/>
  <cols>
    <col min="1" max="1" width="32.125" customWidth="1"/>
    <col min="2" max="2" width="34.5" customWidth="1"/>
    <col min="3" max="3" width="15.75" customWidth="1"/>
    <col min="4" max="4" width="13.75" customWidth="1"/>
    <col min="5" max="6" width="18.5" customWidth="1"/>
    <col min="7" max="7" width="15" customWidth="1"/>
    <col min="10" max="10" width="12.75" style="18" customWidth="1"/>
    <col min="11" max="11" width="11.25" style="18"/>
    <col min="12" max="12" width="15.25" style="18" customWidth="1"/>
    <col min="13" max="13" width="12.875" style="18" customWidth="1"/>
    <col min="14" max="24" width="11.25" style="18"/>
  </cols>
  <sheetData>
    <row r="1" spans="1:13">
      <c r="A1" s="5" t="s">
        <v>0</v>
      </c>
      <c r="D1" s="54" t="s">
        <v>1</v>
      </c>
      <c r="E1" s="54"/>
      <c r="F1" s="5" t="s">
        <v>2</v>
      </c>
      <c r="G1" s="5" t="s">
        <v>3</v>
      </c>
    </row>
    <row r="2" spans="1:13" ht="16.5" thickBot="1">
      <c r="G2" s="2"/>
    </row>
    <row r="3" spans="1:13" s="18" customFormat="1">
      <c r="A3" s="5" t="s">
        <v>4</v>
      </c>
      <c r="B3" s="1">
        <v>42644</v>
      </c>
      <c r="C3" t="s">
        <v>5</v>
      </c>
      <c r="D3" s="8">
        <v>4000</v>
      </c>
      <c r="E3" s="8">
        <v>4000</v>
      </c>
      <c r="F3" s="49">
        <v>3999.88</v>
      </c>
      <c r="G3" s="2"/>
      <c r="H3"/>
      <c r="I3"/>
      <c r="J3" s="28" t="s">
        <v>6</v>
      </c>
      <c r="K3" s="19"/>
      <c r="L3" s="19"/>
      <c r="M3" s="20"/>
    </row>
    <row r="4" spans="1:13" s="18" customFormat="1">
      <c r="A4" s="5"/>
      <c r="B4" s="1">
        <v>42887</v>
      </c>
      <c r="C4" t="s">
        <v>7</v>
      </c>
      <c r="D4" s="8">
        <v>4000</v>
      </c>
      <c r="E4" s="8"/>
      <c r="F4" s="49"/>
      <c r="G4" s="2"/>
      <c r="H4"/>
      <c r="I4"/>
      <c r="J4" s="29"/>
      <c r="K4" s="21"/>
      <c r="L4" s="21"/>
      <c r="M4" s="22"/>
    </row>
    <row r="5" spans="1:13" s="18" customFormat="1">
      <c r="A5"/>
      <c r="B5" s="1">
        <v>42917</v>
      </c>
      <c r="C5" t="s">
        <v>8</v>
      </c>
      <c r="D5" s="8">
        <v>4000</v>
      </c>
      <c r="E5"/>
      <c r="F5" s="49"/>
      <c r="G5" s="2"/>
      <c r="H5"/>
      <c r="I5"/>
      <c r="J5" s="29" t="s">
        <v>9</v>
      </c>
      <c r="K5" s="21"/>
      <c r="L5" s="21"/>
      <c r="M5" s="22"/>
    </row>
    <row r="6" spans="1:13" s="18" customFormat="1">
      <c r="A6"/>
      <c r="B6" s="1">
        <v>42979</v>
      </c>
      <c r="C6" t="s">
        <v>10</v>
      </c>
      <c r="D6" s="8">
        <v>4000</v>
      </c>
      <c r="E6"/>
      <c r="F6" s="49"/>
      <c r="G6" s="2"/>
      <c r="H6"/>
      <c r="I6"/>
      <c r="J6" s="30"/>
      <c r="K6" s="21" t="s">
        <v>11</v>
      </c>
      <c r="L6" s="21" t="s">
        <v>12</v>
      </c>
      <c r="M6" s="22" t="s">
        <v>13</v>
      </c>
    </row>
    <row r="7" spans="1:13" s="18" customFormat="1">
      <c r="A7"/>
      <c r="B7" s="1">
        <v>43009</v>
      </c>
      <c r="C7" t="s">
        <v>14</v>
      </c>
      <c r="D7" s="8"/>
      <c r="E7" t="s">
        <v>15</v>
      </c>
      <c r="F7" s="49"/>
      <c r="G7" s="2"/>
      <c r="H7"/>
      <c r="I7"/>
      <c r="J7" s="30"/>
      <c r="K7" s="26">
        <v>5</v>
      </c>
      <c r="L7" s="21">
        <v>100</v>
      </c>
      <c r="M7" s="22">
        <v>5</v>
      </c>
    </row>
    <row r="8" spans="1:13" s="18" customFormat="1">
      <c r="A8"/>
      <c r="B8" s="1">
        <v>43040</v>
      </c>
      <c r="C8" t="s">
        <v>16</v>
      </c>
      <c r="D8" s="8">
        <v>4000</v>
      </c>
      <c r="E8"/>
      <c r="F8" s="49"/>
      <c r="G8" s="2"/>
      <c r="H8"/>
      <c r="I8"/>
      <c r="J8" s="30" t="s">
        <v>17</v>
      </c>
      <c r="K8" s="26">
        <f>SUM(K7*L7)*M7</f>
        <v>2500</v>
      </c>
      <c r="L8" s="21"/>
      <c r="M8" s="22"/>
    </row>
    <row r="9" spans="1:13" s="18" customFormat="1">
      <c r="A9"/>
      <c r="B9" s="1">
        <v>43070</v>
      </c>
      <c r="C9" t="s">
        <v>5</v>
      </c>
      <c r="D9" s="8">
        <v>5000</v>
      </c>
      <c r="E9" t="s">
        <v>18</v>
      </c>
      <c r="F9" s="49"/>
      <c r="G9" s="2"/>
      <c r="H9"/>
      <c r="I9"/>
      <c r="J9" s="30"/>
      <c r="K9" s="21"/>
      <c r="L9" s="21"/>
      <c r="M9" s="22"/>
    </row>
    <row r="10" spans="1:13" s="18" customFormat="1">
      <c r="A10"/>
      <c r="B10" s="1" t="s">
        <v>19</v>
      </c>
      <c r="C10"/>
      <c r="D10" s="8">
        <v>3500</v>
      </c>
      <c r="E10"/>
      <c r="F10" s="49"/>
      <c r="G10"/>
      <c r="H10"/>
      <c r="I10"/>
      <c r="J10" s="30"/>
      <c r="K10" s="21"/>
      <c r="L10" s="21"/>
      <c r="M10" s="22"/>
    </row>
    <row r="11" spans="1:13" s="18" customFormat="1">
      <c r="A11"/>
      <c r="B11" s="1"/>
      <c r="C11"/>
      <c r="D11" s="9"/>
      <c r="E11"/>
      <c r="F11" s="49"/>
      <c r="G11" s="2"/>
      <c r="H11"/>
      <c r="I11"/>
      <c r="J11" s="29" t="s">
        <v>20</v>
      </c>
      <c r="K11" s="21"/>
      <c r="L11" s="21"/>
      <c r="M11" s="22"/>
    </row>
    <row r="12" spans="1:13" s="18" customFormat="1">
      <c r="A12"/>
      <c r="B12" s="1"/>
      <c r="C12"/>
      <c r="D12"/>
      <c r="E12" s="37">
        <f>SUM(D3:D10)</f>
        <v>28500</v>
      </c>
      <c r="F12" s="49"/>
      <c r="G12" s="2"/>
      <c r="H12"/>
      <c r="I12"/>
      <c r="J12" s="30"/>
      <c r="K12" s="21" t="s">
        <v>11</v>
      </c>
      <c r="L12" s="21" t="s">
        <v>12</v>
      </c>
      <c r="M12" s="22" t="s">
        <v>13</v>
      </c>
    </row>
    <row r="13" spans="1:13" s="18" customFormat="1">
      <c r="A13"/>
      <c r="B13" s="1"/>
      <c r="C13"/>
      <c r="D13" s="9"/>
      <c r="E13"/>
      <c r="F13" s="49"/>
      <c r="G13" s="2"/>
      <c r="H13"/>
      <c r="I13"/>
      <c r="J13" s="30"/>
      <c r="K13" s="26">
        <v>10</v>
      </c>
      <c r="L13" s="21">
        <v>900</v>
      </c>
      <c r="M13" s="22">
        <v>1</v>
      </c>
    </row>
    <row r="14" spans="1:13" s="18" customFormat="1" ht="16.5" thickBot="1">
      <c r="A14"/>
      <c r="B14"/>
      <c r="C14"/>
      <c r="D14" s="8"/>
      <c r="E14"/>
      <c r="F14" s="49"/>
      <c r="G14" s="2"/>
      <c r="H14"/>
      <c r="I14"/>
      <c r="J14" s="31" t="s">
        <v>17</v>
      </c>
      <c r="K14" s="32">
        <f>SUM(K13*L13)*M13</f>
        <v>9000</v>
      </c>
      <c r="L14" s="23"/>
      <c r="M14" s="24"/>
    </row>
    <row r="15" spans="1:13" s="18" customFormat="1">
      <c r="A15" s="5" t="s">
        <v>21</v>
      </c>
      <c r="B15" s="3" t="s">
        <v>22</v>
      </c>
      <c r="C15"/>
      <c r="D15" s="35">
        <v>3000</v>
      </c>
      <c r="E15" s="49">
        <v>375</v>
      </c>
      <c r="F15" s="49">
        <v>375</v>
      </c>
      <c r="G15" s="2">
        <f>D15-F15</f>
        <v>2625</v>
      </c>
      <c r="H15"/>
      <c r="I15"/>
      <c r="J15" s="30"/>
      <c r="K15" s="21"/>
      <c r="L15" s="21"/>
      <c r="M15" s="22"/>
    </row>
    <row r="16" spans="1:13" s="18" customFormat="1">
      <c r="A16"/>
      <c r="B16" s="3" t="s">
        <v>23</v>
      </c>
      <c r="C16"/>
      <c r="D16" s="35">
        <v>3000</v>
      </c>
      <c r="E16" s="49"/>
      <c r="F16" s="49"/>
      <c r="G16" s="2">
        <f>D16-F16</f>
        <v>3000</v>
      </c>
      <c r="H16"/>
      <c r="I16"/>
      <c r="J16" s="30" t="s">
        <v>24</v>
      </c>
      <c r="K16" s="21"/>
      <c r="L16" s="25">
        <f>SUM(K8+K14)</f>
        <v>11500</v>
      </c>
      <c r="M16" s="22"/>
    </row>
    <row r="17" spans="1:13" s="18" customFormat="1">
      <c r="A17"/>
      <c r="B17" s="3" t="s">
        <v>25</v>
      </c>
      <c r="C17"/>
      <c r="D17" s="8">
        <v>3000</v>
      </c>
      <c r="E17" s="49"/>
      <c r="F17" s="49"/>
      <c r="G17" s="2">
        <f>D17</f>
        <v>3000</v>
      </c>
      <c r="H17"/>
      <c r="I17"/>
      <c r="J17" s="30" t="s">
        <v>26</v>
      </c>
      <c r="K17" s="21"/>
      <c r="L17" s="26">
        <f>SUM(L16/6)</f>
        <v>1916.6666666666667</v>
      </c>
      <c r="M17" s="22"/>
    </row>
    <row r="18" spans="1:13" s="18" customFormat="1">
      <c r="A18"/>
      <c r="B18" s="3"/>
      <c r="C18"/>
      <c r="D18" s="8"/>
      <c r="E18" s="49"/>
      <c r="F18" s="49"/>
      <c r="G18" s="2"/>
      <c r="H18"/>
      <c r="I18"/>
      <c r="J18" s="30"/>
      <c r="K18" s="21"/>
      <c r="L18" s="26"/>
      <c r="M18" s="22"/>
    </row>
    <row r="19" spans="1:13" s="18" customFormat="1">
      <c r="A19"/>
      <c r="B19" s="3"/>
      <c r="C19"/>
      <c r="E19" s="53">
        <f>SUM(D15:D17)</f>
        <v>9000</v>
      </c>
      <c r="F19" s="49"/>
      <c r="H19"/>
      <c r="I19"/>
      <c r="J19" s="30"/>
      <c r="K19" s="21"/>
      <c r="L19" s="26"/>
      <c r="M19" s="22"/>
    </row>
    <row r="20" spans="1:13" s="18" customFormat="1">
      <c r="A20"/>
      <c r="B20" s="3"/>
      <c r="C20"/>
      <c r="D20" s="8"/>
      <c r="E20" s="49"/>
      <c r="F20" s="49"/>
      <c r="G20" s="2"/>
      <c r="H20"/>
      <c r="I20"/>
      <c r="J20" s="30" t="s">
        <v>27</v>
      </c>
      <c r="K20" s="21"/>
      <c r="L20" s="26">
        <f>SUM(L16*0.019)</f>
        <v>218.5</v>
      </c>
      <c r="M20" s="22"/>
    </row>
    <row r="21" spans="1:13" s="18" customFormat="1">
      <c r="A21" s="5" t="s">
        <v>28</v>
      </c>
      <c r="B21" s="3" t="s">
        <v>29</v>
      </c>
      <c r="C21"/>
      <c r="D21" s="39">
        <v>2000</v>
      </c>
      <c r="E21" s="49">
        <v>2000</v>
      </c>
      <c r="F21" s="49">
        <v>2000</v>
      </c>
      <c r="G21" s="2"/>
      <c r="H21"/>
      <c r="I21"/>
      <c r="J21" s="30"/>
      <c r="K21" s="21"/>
      <c r="L21" s="26">
        <f>SUM(L17:L20)</f>
        <v>2135.166666666667</v>
      </c>
      <c r="M21" s="22"/>
    </row>
    <row r="22" spans="1:13" s="18" customFormat="1" ht="16.5" thickBot="1">
      <c r="A22"/>
      <c r="B22" s="3" t="s">
        <v>30</v>
      </c>
      <c r="C22"/>
      <c r="D22" s="8">
        <v>0</v>
      </c>
      <c r="E22" s="49"/>
      <c r="F22" s="49"/>
      <c r="G22" s="2"/>
      <c r="H22"/>
      <c r="I22"/>
      <c r="J22" s="33" t="s">
        <v>31</v>
      </c>
      <c r="K22" s="34"/>
      <c r="L22" s="27">
        <f>SUM(L16-L21)</f>
        <v>9364.8333333333321</v>
      </c>
      <c r="M22" s="24"/>
    </row>
    <row r="23" spans="1:13" s="18" customFormat="1">
      <c r="A23" t="s">
        <v>32</v>
      </c>
      <c r="B23" s="4" t="s">
        <v>33</v>
      </c>
      <c r="C23"/>
      <c r="D23" s="39">
        <v>5000</v>
      </c>
      <c r="E23" s="49">
        <v>213</v>
      </c>
      <c r="F23" s="49">
        <v>213</v>
      </c>
      <c r="H23"/>
      <c r="I23"/>
    </row>
    <row r="24" spans="1:13" s="18" customFormat="1">
      <c r="A24"/>
      <c r="B24" s="3"/>
      <c r="C24"/>
      <c r="D24" s="9"/>
      <c r="E24"/>
      <c r="F24"/>
      <c r="G24" s="2"/>
      <c r="H24"/>
      <c r="I24"/>
    </row>
    <row r="25" spans="1:13" s="18" customFormat="1">
      <c r="A25"/>
      <c r="B25"/>
      <c r="C25"/>
      <c r="E25" s="6">
        <f>SUM(D21+D23)</f>
        <v>7000</v>
      </c>
      <c r="F25"/>
      <c r="G25" s="2"/>
      <c r="H25"/>
      <c r="I25"/>
    </row>
    <row r="26" spans="1:13" s="18" customFormat="1">
      <c r="A26" s="5" t="s">
        <v>34</v>
      </c>
      <c r="B26"/>
      <c r="C26"/>
      <c r="D26" s="9"/>
      <c r="E26"/>
      <c r="F26"/>
      <c r="G26" s="2"/>
      <c r="H26"/>
      <c r="I26"/>
    </row>
    <row r="27" spans="1:13" s="18" customFormat="1">
      <c r="A27" s="5" t="s">
        <v>35</v>
      </c>
      <c r="B27" t="s">
        <v>36</v>
      </c>
      <c r="C27">
        <v>3</v>
      </c>
      <c r="D27" s="9">
        <v>4000</v>
      </c>
      <c r="E27" s="36">
        <f>C27*D27</f>
        <v>12000</v>
      </c>
      <c r="F27" s="36"/>
      <c r="G27"/>
      <c r="H27"/>
      <c r="I27"/>
    </row>
    <row r="28" spans="1:13" s="18" customFormat="1">
      <c r="A28"/>
      <c r="B28" t="s">
        <v>37</v>
      </c>
      <c r="C28">
        <v>10</v>
      </c>
      <c r="D28" s="9">
        <v>1500</v>
      </c>
      <c r="E28" s="36">
        <f>C28*D28</f>
        <v>15000</v>
      </c>
      <c r="F28" s="36"/>
      <c r="G28"/>
      <c r="H28"/>
      <c r="I28"/>
      <c r="L28" s="21"/>
    </row>
    <row r="29" spans="1:13" s="18" customFormat="1">
      <c r="A29"/>
      <c r="B29" t="s">
        <v>38</v>
      </c>
      <c r="C29">
        <v>20</v>
      </c>
      <c r="D29" s="9">
        <v>50</v>
      </c>
      <c r="E29" s="36">
        <f>C29*D29</f>
        <v>1000</v>
      </c>
      <c r="F29" s="36"/>
      <c r="G29"/>
      <c r="H29"/>
      <c r="I29"/>
      <c r="L29" s="21"/>
    </row>
    <row r="30" spans="1:13" s="18" customFormat="1">
      <c r="A30"/>
      <c r="B30" t="s">
        <v>39</v>
      </c>
      <c r="C30">
        <v>10</v>
      </c>
      <c r="D30" s="9">
        <v>250</v>
      </c>
      <c r="E30" s="39">
        <f>+C30*D30</f>
        <v>2500</v>
      </c>
      <c r="F30" s="39"/>
      <c r="G30"/>
      <c r="H30"/>
      <c r="I30"/>
    </row>
    <row r="31" spans="1:13" s="18" customFormat="1">
      <c r="A31"/>
      <c r="B31" t="s">
        <v>40</v>
      </c>
      <c r="C31">
        <v>10</v>
      </c>
      <c r="D31" s="9">
        <v>250</v>
      </c>
      <c r="E31" s="36">
        <f>+C31*D31</f>
        <v>2500</v>
      </c>
      <c r="F31" s="36"/>
      <c r="H31"/>
      <c r="I31"/>
    </row>
    <row r="32" spans="1:13" s="18" customFormat="1">
      <c r="A32"/>
      <c r="B32"/>
      <c r="C32"/>
      <c r="D32" s="9"/>
      <c r="E32" s="6">
        <f>SUM(E27:E31)</f>
        <v>33000</v>
      </c>
      <c r="F32" s="16"/>
      <c r="G32" s="2"/>
      <c r="H32"/>
      <c r="I32"/>
    </row>
    <row r="33" spans="1:10" s="18" customFormat="1">
      <c r="A33"/>
      <c r="B33"/>
      <c r="C33"/>
      <c r="D33" s="9"/>
      <c r="E33" s="16"/>
      <c r="F33" s="16"/>
      <c r="G33" s="2"/>
      <c r="H33"/>
      <c r="I33"/>
      <c r="J33" s="21"/>
    </row>
    <row r="34" spans="1:10" s="18" customFormat="1">
      <c r="A34" s="5" t="s">
        <v>41</v>
      </c>
      <c r="B34" t="s">
        <v>42</v>
      </c>
      <c r="C34">
        <v>3</v>
      </c>
      <c r="D34" s="9">
        <v>1500</v>
      </c>
      <c r="E34" s="16">
        <f>C34*D34</f>
        <v>4500</v>
      </c>
      <c r="F34" s="16"/>
      <c r="G34" s="2"/>
      <c r="H34"/>
      <c r="I34"/>
    </row>
    <row r="35" spans="1:10" s="18" customFormat="1">
      <c r="A35"/>
      <c r="B35" t="s">
        <v>43</v>
      </c>
      <c r="C35">
        <v>3</v>
      </c>
      <c r="D35" s="9">
        <v>1200</v>
      </c>
      <c r="E35" s="16">
        <v>3000</v>
      </c>
      <c r="F35" s="16"/>
      <c r="G35" s="2"/>
      <c r="H35"/>
      <c r="I35"/>
    </row>
    <row r="36" spans="1:10" s="18" customFormat="1">
      <c r="A36"/>
      <c r="B36" t="s">
        <v>44</v>
      </c>
      <c r="C36">
        <v>3</v>
      </c>
      <c r="D36" s="9">
        <v>1500</v>
      </c>
      <c r="E36" s="16">
        <f>C36*D36</f>
        <v>4500</v>
      </c>
      <c r="F36" s="16"/>
      <c r="G36" s="2"/>
      <c r="H36"/>
      <c r="I36"/>
    </row>
    <row r="37" spans="1:10" s="18" customFormat="1">
      <c r="A37"/>
      <c r="B37" t="s">
        <v>45</v>
      </c>
      <c r="C37">
        <v>3</v>
      </c>
      <c r="D37" s="9">
        <v>1000</v>
      </c>
      <c r="E37" s="16">
        <f>C37*D37</f>
        <v>3000</v>
      </c>
      <c r="F37" s="16"/>
      <c r="H37"/>
      <c r="I37"/>
    </row>
    <row r="38" spans="1:10" s="18" customFormat="1">
      <c r="A38"/>
      <c r="B38"/>
      <c r="C38"/>
      <c r="D38" s="9"/>
      <c r="E38" s="38">
        <f>SUM(E34:E37)</f>
        <v>15000</v>
      </c>
      <c r="F38" s="16"/>
      <c r="G38" s="38"/>
      <c r="H38"/>
      <c r="I38"/>
    </row>
    <row r="39" spans="1:10" s="18" customFormat="1">
      <c r="A39"/>
      <c r="B39"/>
      <c r="C39"/>
      <c r="D39" s="9"/>
      <c r="E39" s="16"/>
      <c r="F39" s="16"/>
      <c r="G39" s="2"/>
      <c r="H39"/>
      <c r="I39"/>
    </row>
    <row r="40" spans="1:10" s="18" customFormat="1">
      <c r="A40" s="5" t="s">
        <v>46</v>
      </c>
      <c r="B40" t="s">
        <v>47</v>
      </c>
      <c r="C40">
        <v>14</v>
      </c>
      <c r="D40" s="9">
        <v>2000</v>
      </c>
      <c r="E40" s="36">
        <v>21000</v>
      </c>
      <c r="F40" s="36"/>
      <c r="G40" s="6"/>
      <c r="H40" s="15"/>
      <c r="I40"/>
    </row>
    <row r="41" spans="1:10" s="18" customFormat="1">
      <c r="A41" s="5"/>
      <c r="B41" t="s">
        <v>48</v>
      </c>
      <c r="C41"/>
      <c r="D41" s="9"/>
      <c r="E41" s="36">
        <v>3500</v>
      </c>
      <c r="F41" s="36"/>
      <c r="G41" s="6"/>
      <c r="H41" s="15"/>
      <c r="I41"/>
    </row>
    <row r="42" spans="1:10" s="18" customFormat="1">
      <c r="A42" s="5"/>
      <c r="B42" t="s">
        <v>49</v>
      </c>
      <c r="C42"/>
      <c r="D42" s="9"/>
      <c r="E42" s="36">
        <v>3500</v>
      </c>
      <c r="F42" s="36"/>
      <c r="G42" s="6"/>
      <c r="H42" s="15"/>
      <c r="I42"/>
    </row>
    <row r="43" spans="1:10" s="18" customFormat="1">
      <c r="A43" s="5"/>
      <c r="B43" t="s">
        <v>50</v>
      </c>
      <c r="C43"/>
      <c r="D43" s="9"/>
      <c r="E43" s="40">
        <v>3500</v>
      </c>
      <c r="F43" s="40"/>
      <c r="G43" s="6"/>
      <c r="H43" s="15"/>
      <c r="I43"/>
    </row>
    <row r="44" spans="1:10" s="18" customFormat="1">
      <c r="A44"/>
      <c r="B44" t="s">
        <v>51</v>
      </c>
      <c r="C44">
        <v>1</v>
      </c>
      <c r="D44" s="9">
        <v>5000</v>
      </c>
      <c r="E44" s="40">
        <v>1500</v>
      </c>
      <c r="F44" s="40"/>
      <c r="H44"/>
      <c r="I44"/>
    </row>
    <row r="45" spans="1:10" s="18" customFormat="1">
      <c r="A45"/>
      <c r="B45"/>
      <c r="C45"/>
      <c r="D45" s="9"/>
      <c r="E45" s="6">
        <f>SUM(E40:E44)</f>
        <v>33000</v>
      </c>
      <c r="F45" s="7"/>
      <c r="G45" s="6"/>
      <c r="H45"/>
      <c r="I45"/>
    </row>
    <row r="46" spans="1:10" s="18" customFormat="1">
      <c r="A46"/>
      <c r="B46"/>
      <c r="C46"/>
      <c r="D46" s="9"/>
      <c r="E46" s="7"/>
      <c r="F46" s="7"/>
      <c r="G46" s="6"/>
      <c r="H46"/>
      <c r="I46"/>
    </row>
    <row r="47" spans="1:10" s="18" customFormat="1">
      <c r="A47" s="5" t="s">
        <v>52</v>
      </c>
      <c r="B47"/>
      <c r="C47"/>
      <c r="D47"/>
      <c r="E47" s="35">
        <v>3500</v>
      </c>
      <c r="F47" s="35"/>
      <c r="G47" s="2"/>
      <c r="H47"/>
      <c r="I47" s="11"/>
    </row>
    <row r="48" spans="1:10" s="18" customFormat="1">
      <c r="A48" s="5" t="s">
        <v>53</v>
      </c>
      <c r="B48"/>
      <c r="C48"/>
      <c r="D48"/>
      <c r="E48" s="39">
        <v>2500</v>
      </c>
      <c r="F48" s="39"/>
      <c r="G48"/>
      <c r="H48"/>
      <c r="I48"/>
    </row>
    <row r="49" spans="1:9" s="18" customFormat="1">
      <c r="A49" s="5" t="s">
        <v>54</v>
      </c>
      <c r="B49"/>
      <c r="C49"/>
      <c r="D49"/>
      <c r="E49" s="35">
        <v>2500</v>
      </c>
      <c r="F49" s="35"/>
      <c r="G49"/>
      <c r="H49"/>
      <c r="I49"/>
    </row>
    <row r="50" spans="1:9" s="18" customFormat="1">
      <c r="A50"/>
      <c r="B50"/>
      <c r="C50"/>
      <c r="D50"/>
      <c r="E50" s="12">
        <f>SUM(E47:E49)</f>
        <v>8500</v>
      </c>
      <c r="F50"/>
      <c r="H50"/>
      <c r="I50"/>
    </row>
    <row r="51" spans="1:9" s="18" customFormat="1">
      <c r="A51"/>
      <c r="B51"/>
      <c r="C51"/>
      <c r="D51"/>
      <c r="E51"/>
      <c r="F51"/>
      <c r="G51" s="9"/>
      <c r="H51"/>
      <c r="I51"/>
    </row>
    <row r="52" spans="1:9" s="18" customFormat="1">
      <c r="A52"/>
      <c r="B52"/>
      <c r="C52"/>
      <c r="D52"/>
      <c r="E52"/>
      <c r="F52"/>
      <c r="G52" s="9"/>
      <c r="H52"/>
      <c r="I52"/>
    </row>
    <row r="53" spans="1:9" s="18" customFormat="1">
      <c r="A53" s="10" t="s">
        <v>55</v>
      </c>
      <c r="B53"/>
      <c r="C53"/>
      <c r="D53"/>
      <c r="E53" s="6">
        <f>SUM(E12+E19+E25+E32+E38+G40+E45+E50)</f>
        <v>134000</v>
      </c>
      <c r="F53"/>
      <c r="H53"/>
      <c r="I53"/>
    </row>
    <row r="54" spans="1:9">
      <c r="C54" s="10"/>
      <c r="G54" s="6"/>
    </row>
    <row r="55" spans="1:9">
      <c r="A55" s="5" t="s">
        <v>56</v>
      </c>
      <c r="C55" s="10"/>
      <c r="G55" s="6"/>
    </row>
    <row r="56" spans="1:9">
      <c r="A56" s="17" t="s">
        <v>57</v>
      </c>
      <c r="E56" s="12">
        <v>9000</v>
      </c>
    </row>
    <row r="57" spans="1:9">
      <c r="G57" s="9"/>
    </row>
    <row r="58" spans="1:9">
      <c r="A58" s="5" t="s">
        <v>58</v>
      </c>
      <c r="E58" s="12">
        <f>SUM(E53-E56)</f>
        <v>125000</v>
      </c>
    </row>
    <row r="62" spans="1:9">
      <c r="A62" s="5" t="s">
        <v>59</v>
      </c>
    </row>
    <row r="63" spans="1:9">
      <c r="A63" t="s">
        <v>60</v>
      </c>
      <c r="B63" s="9">
        <f>+D21</f>
        <v>2000</v>
      </c>
      <c r="F63">
        <v>2000</v>
      </c>
    </row>
    <row r="64" spans="1:9">
      <c r="A64" t="s">
        <v>61</v>
      </c>
      <c r="B64" s="9">
        <f>+D23</f>
        <v>5000</v>
      </c>
    </row>
    <row r="65" spans="1:3">
      <c r="A65" t="s">
        <v>62</v>
      </c>
      <c r="B65" s="9">
        <f>+E48</f>
        <v>2500</v>
      </c>
    </row>
    <row r="66" spans="1:3">
      <c r="A66" t="s">
        <v>63</v>
      </c>
      <c r="B66" s="9">
        <f>+E30</f>
        <v>2500</v>
      </c>
    </row>
    <row r="67" spans="1:3">
      <c r="A67" t="s">
        <v>64</v>
      </c>
      <c r="B67" s="9">
        <f>+E38</f>
        <v>15000</v>
      </c>
    </row>
    <row r="68" spans="1:3">
      <c r="A68" t="s">
        <v>50</v>
      </c>
      <c r="B68" s="9">
        <f>+E43</f>
        <v>3500</v>
      </c>
    </row>
    <row r="69" spans="1:3">
      <c r="A69" t="s">
        <v>51</v>
      </c>
      <c r="B69" s="9">
        <f>+E44</f>
        <v>1500</v>
      </c>
    </row>
    <row r="70" spans="1:3">
      <c r="A70" s="5" t="s">
        <v>65</v>
      </c>
      <c r="B70" s="12">
        <f>SUM(B63:B69)</f>
        <v>32000</v>
      </c>
    </row>
    <row r="71" spans="1:3">
      <c r="A71" s="5" t="s">
        <v>66</v>
      </c>
      <c r="B71" s="12">
        <f>SUM(E53-B70)</f>
        <v>102000</v>
      </c>
      <c r="C71" s="9">
        <f>+E12+D15+D16+E31+E27+E29+E28+E40+E41+E42+E47+E49</f>
        <v>99000</v>
      </c>
    </row>
    <row r="73" spans="1:3">
      <c r="A73" s="5"/>
      <c r="B73" s="12"/>
    </row>
    <row r="82" spans="1:6">
      <c r="A82" s="5"/>
      <c r="B82" s="5"/>
      <c r="C82" s="5"/>
      <c r="D82" s="5"/>
      <c r="E82" s="5"/>
      <c r="F82" s="5"/>
    </row>
    <row r="84" spans="1:6">
      <c r="E84" s="13"/>
      <c r="F84" s="13"/>
    </row>
    <row r="85" spans="1:6">
      <c r="E85" s="13"/>
      <c r="F85" s="13"/>
    </row>
    <row r="86" spans="1:6">
      <c r="E86" s="13"/>
      <c r="F86" s="13"/>
    </row>
    <row r="87" spans="1:6">
      <c r="E87" s="13"/>
      <c r="F87" s="13"/>
    </row>
    <row r="88" spans="1:6">
      <c r="E88" s="13"/>
      <c r="F88" s="13"/>
    </row>
    <row r="89" spans="1:6">
      <c r="E89" s="13"/>
      <c r="F89" s="13"/>
    </row>
    <row r="90" spans="1:6">
      <c r="E90" s="13"/>
      <c r="F90" s="13"/>
    </row>
    <row r="91" spans="1:6">
      <c r="E91" s="13"/>
      <c r="F91" s="13"/>
    </row>
    <row r="92" spans="1:6">
      <c r="E92" s="13"/>
      <c r="F92" s="13"/>
    </row>
    <row r="93" spans="1:6">
      <c r="B93" s="5"/>
      <c r="C93" s="5"/>
      <c r="E93" s="13"/>
      <c r="F93" s="13"/>
    </row>
    <row r="94" spans="1:6">
      <c r="B94" s="5"/>
      <c r="E94" s="14"/>
      <c r="F94" s="14"/>
    </row>
  </sheetData>
  <mergeCells count="1">
    <mergeCell ref="D1:E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89"/>
  <sheetViews>
    <sheetView workbookViewId="0" xr3:uid="{958C4451-9541-5A59-BF78-D2F731DF1C81}">
      <pane xSplit="1" ySplit="1" topLeftCell="B38" activePane="bottomRight" state="frozen"/>
      <selection pane="bottomLeft" activeCell="A2" sqref="A2"/>
      <selection pane="topRight" activeCell="B1" sqref="B1"/>
      <selection pane="bottomRight" activeCell="D9" sqref="D9"/>
    </sheetView>
  </sheetViews>
  <sheetFormatPr defaultColWidth="11.25" defaultRowHeight="15.75"/>
  <cols>
    <col min="1" max="1" width="32.125" customWidth="1"/>
    <col min="2" max="2" width="34.5" customWidth="1"/>
    <col min="3" max="3" width="15.75" customWidth="1"/>
    <col min="4" max="4" width="13.75" customWidth="1"/>
    <col min="5" max="6" width="18.5" customWidth="1"/>
    <col min="7" max="7" width="15" customWidth="1"/>
    <col min="10" max="10" width="12.75" style="18" customWidth="1"/>
    <col min="11" max="11" width="11.25" style="18"/>
    <col min="12" max="12" width="15.25" style="18" customWidth="1"/>
    <col min="13" max="13" width="12.875" style="18" customWidth="1"/>
    <col min="14" max="24" width="11.25" style="18"/>
  </cols>
  <sheetData>
    <row r="1" spans="1:13">
      <c r="A1" s="5" t="s">
        <v>0</v>
      </c>
      <c r="D1" s="54" t="s">
        <v>1</v>
      </c>
      <c r="E1" s="54"/>
      <c r="F1" s="5" t="s">
        <v>2</v>
      </c>
      <c r="G1" s="5" t="s">
        <v>3</v>
      </c>
    </row>
    <row r="2" spans="1:13" ht="16.5" thickBot="1">
      <c r="G2" s="2"/>
    </row>
    <row r="3" spans="1:13">
      <c r="A3" s="5" t="s">
        <v>4</v>
      </c>
      <c r="B3" s="1">
        <v>42644</v>
      </c>
      <c r="C3" t="s">
        <v>5</v>
      </c>
      <c r="D3" s="8">
        <v>4000</v>
      </c>
      <c r="E3" s="8">
        <v>4000</v>
      </c>
      <c r="F3" s="49">
        <v>3999.88</v>
      </c>
      <c r="G3" s="2"/>
      <c r="J3" s="28" t="s">
        <v>6</v>
      </c>
      <c r="K3" s="19"/>
      <c r="L3" s="19"/>
      <c r="M3" s="20"/>
    </row>
    <row r="4" spans="1:13">
      <c r="B4" s="1">
        <v>42917</v>
      </c>
      <c r="C4" t="s">
        <v>8</v>
      </c>
      <c r="D4" s="8">
        <v>4000</v>
      </c>
      <c r="F4" s="49"/>
      <c r="G4" s="2"/>
      <c r="J4" s="29" t="s">
        <v>9</v>
      </c>
      <c r="K4" s="21"/>
      <c r="L4" s="21"/>
      <c r="M4" s="22"/>
    </row>
    <row r="5" spans="1:13">
      <c r="B5" s="1">
        <v>42979</v>
      </c>
      <c r="C5" t="s">
        <v>10</v>
      </c>
      <c r="D5" s="8">
        <v>4000</v>
      </c>
      <c r="F5" s="49"/>
      <c r="G5" s="2"/>
      <c r="J5" s="30"/>
      <c r="K5" s="21" t="s">
        <v>11</v>
      </c>
      <c r="L5" s="21" t="s">
        <v>12</v>
      </c>
      <c r="M5" s="22" t="s">
        <v>13</v>
      </c>
    </row>
    <row r="6" spans="1:13">
      <c r="B6" s="1">
        <v>43009</v>
      </c>
      <c r="C6" t="s">
        <v>14</v>
      </c>
      <c r="D6" s="8">
        <v>4000</v>
      </c>
      <c r="F6" s="49"/>
      <c r="G6" s="2"/>
      <c r="J6" s="30"/>
      <c r="K6" s="26">
        <v>5</v>
      </c>
      <c r="L6" s="21">
        <v>100</v>
      </c>
      <c r="M6" s="22">
        <v>5</v>
      </c>
    </row>
    <row r="7" spans="1:13">
      <c r="B7" s="1">
        <v>43040</v>
      </c>
      <c r="C7" t="s">
        <v>16</v>
      </c>
      <c r="D7" s="8">
        <v>4000</v>
      </c>
      <c r="F7" s="49"/>
      <c r="G7" s="2"/>
      <c r="J7" s="30" t="s">
        <v>17</v>
      </c>
      <c r="K7" s="26">
        <f>SUM(K6*L6)*M6</f>
        <v>2500</v>
      </c>
      <c r="L7" s="21"/>
      <c r="M7" s="22"/>
    </row>
    <row r="8" spans="1:13">
      <c r="B8" s="1">
        <v>43070</v>
      </c>
      <c r="C8" t="s">
        <v>5</v>
      </c>
      <c r="D8" s="8">
        <v>5000</v>
      </c>
      <c r="E8" t="s">
        <v>18</v>
      </c>
      <c r="F8" s="49"/>
      <c r="G8" s="2"/>
      <c r="J8" s="30"/>
      <c r="K8" s="21"/>
      <c r="L8" s="21"/>
      <c r="M8" s="22"/>
    </row>
    <row r="9" spans="1:13">
      <c r="B9" s="1" t="s">
        <v>19</v>
      </c>
      <c r="D9" s="8">
        <v>4500</v>
      </c>
      <c r="F9" s="49"/>
      <c r="G9" s="37">
        <f>SUM(D3:D9)</f>
        <v>29500</v>
      </c>
      <c r="J9" s="30"/>
      <c r="K9" s="21"/>
      <c r="L9" s="21"/>
      <c r="M9" s="22"/>
    </row>
    <row r="10" spans="1:13">
      <c r="B10" s="1"/>
      <c r="D10" s="9"/>
      <c r="F10" s="49"/>
      <c r="G10" s="2"/>
      <c r="J10" s="29" t="s">
        <v>20</v>
      </c>
      <c r="K10" s="21"/>
      <c r="L10" s="21"/>
      <c r="M10" s="22"/>
    </row>
    <row r="11" spans="1:13">
      <c r="B11" s="1"/>
      <c r="D11" s="9"/>
      <c r="F11" s="49"/>
      <c r="G11" s="2"/>
      <c r="J11" s="30"/>
      <c r="K11" s="21" t="s">
        <v>11</v>
      </c>
      <c r="L11" s="21" t="s">
        <v>12</v>
      </c>
      <c r="M11" s="22" t="s">
        <v>13</v>
      </c>
    </row>
    <row r="12" spans="1:13">
      <c r="B12" s="1"/>
      <c r="D12" s="9"/>
      <c r="F12" s="49"/>
      <c r="G12" s="2"/>
      <c r="J12" s="30"/>
      <c r="K12" s="26">
        <v>10</v>
      </c>
      <c r="L12" s="21">
        <v>900</v>
      </c>
      <c r="M12" s="22">
        <v>1</v>
      </c>
    </row>
    <row r="13" spans="1:13" ht="16.5" thickBot="1">
      <c r="D13" s="8"/>
      <c r="F13" s="49"/>
      <c r="G13" s="2"/>
      <c r="J13" s="31" t="s">
        <v>17</v>
      </c>
      <c r="K13" s="32">
        <f>SUM(K12*L12)*M12</f>
        <v>9000</v>
      </c>
      <c r="L13" s="23"/>
      <c r="M13" s="24"/>
    </row>
    <row r="14" spans="1:13">
      <c r="A14" s="5" t="s">
        <v>67</v>
      </c>
      <c r="B14" s="3" t="s">
        <v>68</v>
      </c>
      <c r="D14" s="35">
        <v>2000</v>
      </c>
      <c r="E14" s="49">
        <v>375</v>
      </c>
      <c r="F14" s="49">
        <v>375</v>
      </c>
      <c r="G14" s="2">
        <f>D14-F14</f>
        <v>1625</v>
      </c>
      <c r="J14" s="30"/>
      <c r="K14" s="21"/>
      <c r="L14" s="21"/>
      <c r="M14" s="22"/>
    </row>
    <row r="15" spans="1:13">
      <c r="B15" s="3" t="s">
        <v>69</v>
      </c>
      <c r="D15" s="35">
        <v>6000</v>
      </c>
      <c r="E15" s="49"/>
      <c r="F15" s="49"/>
      <c r="G15" s="2">
        <f>D15-F15</f>
        <v>6000</v>
      </c>
      <c r="J15" s="30" t="s">
        <v>24</v>
      </c>
      <c r="K15" s="21"/>
      <c r="L15" s="25">
        <f>SUM(K7+K13)</f>
        <v>11500</v>
      </c>
      <c r="M15" s="22"/>
    </row>
    <row r="16" spans="1:13">
      <c r="B16" s="3" t="s">
        <v>70</v>
      </c>
      <c r="D16" s="8"/>
      <c r="E16" s="49"/>
      <c r="F16" s="49"/>
      <c r="G16" s="2"/>
      <c r="J16" s="30" t="s">
        <v>26</v>
      </c>
      <c r="K16" s="21"/>
      <c r="L16" s="26">
        <f>SUM(L15/6)</f>
        <v>1916.6666666666667</v>
      </c>
      <c r="M16" s="22"/>
    </row>
    <row r="17" spans="1:13">
      <c r="B17" s="3"/>
      <c r="D17" s="8"/>
      <c r="E17" s="49"/>
      <c r="F17" s="49"/>
      <c r="G17" s="2"/>
      <c r="J17" s="30" t="s">
        <v>27</v>
      </c>
      <c r="K17" s="21"/>
      <c r="L17" s="26">
        <f>SUM(L15*0.019)</f>
        <v>218.5</v>
      </c>
      <c r="M17" s="22"/>
    </row>
    <row r="18" spans="1:13">
      <c r="A18" s="5" t="s">
        <v>28</v>
      </c>
      <c r="B18" s="3" t="s">
        <v>29</v>
      </c>
      <c r="D18" s="39">
        <v>2000</v>
      </c>
      <c r="E18" s="49">
        <v>2000</v>
      </c>
      <c r="F18" s="49">
        <v>2000</v>
      </c>
      <c r="G18" s="2"/>
      <c r="J18" s="30"/>
      <c r="K18" s="21"/>
      <c r="L18" s="26">
        <f>SUM(L16:L17)</f>
        <v>2135.166666666667</v>
      </c>
      <c r="M18" s="22"/>
    </row>
    <row r="19" spans="1:13" ht="16.5" thickBot="1">
      <c r="B19" s="3" t="s">
        <v>30</v>
      </c>
      <c r="D19" s="8">
        <v>0</v>
      </c>
      <c r="E19" s="49"/>
      <c r="F19" s="49"/>
      <c r="G19" s="2"/>
      <c r="J19" s="33" t="s">
        <v>31</v>
      </c>
      <c r="K19" s="34"/>
      <c r="L19" s="27">
        <f>SUM(L15-L18)</f>
        <v>9364.8333333333321</v>
      </c>
      <c r="M19" s="24"/>
    </row>
    <row r="20" spans="1:13">
      <c r="A20" t="s">
        <v>32</v>
      </c>
      <c r="B20" s="4" t="s">
        <v>33</v>
      </c>
      <c r="D20" s="39">
        <v>5000</v>
      </c>
      <c r="E20" s="49">
        <v>213</v>
      </c>
      <c r="F20" s="49">
        <v>213</v>
      </c>
      <c r="G20" s="6">
        <f>SUM(D14+D15+D18+D20)</f>
        <v>15000</v>
      </c>
    </row>
    <row r="21" spans="1:13">
      <c r="B21" s="3"/>
      <c r="D21" s="9"/>
      <c r="G21" s="2"/>
    </row>
    <row r="22" spans="1:13">
      <c r="D22" s="9"/>
      <c r="G22" s="2"/>
    </row>
    <row r="23" spans="1:13">
      <c r="A23" s="5" t="s">
        <v>34</v>
      </c>
      <c r="D23" s="9"/>
      <c r="G23" s="2"/>
    </row>
    <row r="24" spans="1:13">
      <c r="A24" s="5" t="s">
        <v>35</v>
      </c>
      <c r="B24" t="s">
        <v>36</v>
      </c>
      <c r="C24">
        <v>3</v>
      </c>
      <c r="D24" s="9">
        <v>4000</v>
      </c>
      <c r="E24" s="36">
        <f>C24*D24</f>
        <v>12000</v>
      </c>
      <c r="F24" s="36"/>
    </row>
    <row r="25" spans="1:13">
      <c r="B25" t="s">
        <v>37</v>
      </c>
      <c r="C25">
        <v>10</v>
      </c>
      <c r="D25" s="9">
        <v>1500</v>
      </c>
      <c r="E25" s="36">
        <f>C25*D25</f>
        <v>15000</v>
      </c>
      <c r="F25" s="36"/>
      <c r="L25" s="21"/>
    </row>
    <row r="26" spans="1:13">
      <c r="B26" t="s">
        <v>38</v>
      </c>
      <c r="C26">
        <v>20</v>
      </c>
      <c r="D26" s="9">
        <v>50</v>
      </c>
      <c r="E26" s="36">
        <f>C26*D26</f>
        <v>1000</v>
      </c>
      <c r="F26" s="36"/>
      <c r="L26" s="21"/>
    </row>
    <row r="27" spans="1:13">
      <c r="B27" t="s">
        <v>39</v>
      </c>
      <c r="C27">
        <v>10</v>
      </c>
      <c r="D27" s="9">
        <v>250</v>
      </c>
      <c r="E27" s="39">
        <f>+C27*D27</f>
        <v>2500</v>
      </c>
      <c r="F27" s="39"/>
    </row>
    <row r="28" spans="1:13">
      <c r="B28" t="s">
        <v>40</v>
      </c>
      <c r="C28">
        <v>10</v>
      </c>
      <c r="D28" s="9">
        <v>250</v>
      </c>
      <c r="E28" s="36">
        <f>+C28*D28</f>
        <v>2500</v>
      </c>
      <c r="F28" s="36"/>
      <c r="G28" s="6">
        <f>SUM(E24:E28)</f>
        <v>33000</v>
      </c>
    </row>
    <row r="29" spans="1:13">
      <c r="D29" s="9"/>
      <c r="E29" s="16"/>
      <c r="F29" s="16"/>
      <c r="G29" s="2"/>
    </row>
    <row r="30" spans="1:13">
      <c r="D30" s="9"/>
      <c r="E30" s="16"/>
      <c r="F30" s="16"/>
      <c r="G30" s="2"/>
      <c r="J30" s="21"/>
    </row>
    <row r="31" spans="1:13">
      <c r="A31" s="5" t="s">
        <v>41</v>
      </c>
      <c r="B31" t="s">
        <v>42</v>
      </c>
      <c r="C31">
        <v>3</v>
      </c>
      <c r="D31" s="9">
        <v>1500</v>
      </c>
      <c r="E31" s="16">
        <f>C31*D31</f>
        <v>4500</v>
      </c>
      <c r="F31" s="16"/>
      <c r="G31" s="2"/>
    </row>
    <row r="32" spans="1:13">
      <c r="B32" t="s">
        <v>43</v>
      </c>
      <c r="C32">
        <v>3</v>
      </c>
      <c r="D32" s="9">
        <v>1200</v>
      </c>
      <c r="E32" s="16">
        <v>3000</v>
      </c>
      <c r="F32" s="16"/>
      <c r="G32" s="2"/>
    </row>
    <row r="33" spans="1:9">
      <c r="B33" t="s">
        <v>44</v>
      </c>
      <c r="C33">
        <v>3</v>
      </c>
      <c r="D33" s="9">
        <v>1500</v>
      </c>
      <c r="E33" s="16">
        <f>C33*D33</f>
        <v>4500</v>
      </c>
      <c r="F33" s="16"/>
      <c r="G33" s="2"/>
    </row>
    <row r="34" spans="1:9">
      <c r="B34" t="s">
        <v>45</v>
      </c>
      <c r="C34">
        <v>3</v>
      </c>
      <c r="D34" s="9">
        <v>1000</v>
      </c>
      <c r="E34" s="16">
        <f>C34*D34</f>
        <v>3000</v>
      </c>
      <c r="F34" s="16"/>
      <c r="G34" s="38">
        <f>SUM(E31:E34)</f>
        <v>15000</v>
      </c>
    </row>
    <row r="35" spans="1:9">
      <c r="D35" s="9"/>
      <c r="E35" s="16"/>
      <c r="F35" s="16"/>
      <c r="G35" s="2"/>
    </row>
    <row r="36" spans="1:9">
      <c r="A36" s="5" t="s">
        <v>46</v>
      </c>
      <c r="B36" t="s">
        <v>47</v>
      </c>
      <c r="C36">
        <v>14</v>
      </c>
      <c r="D36" s="9">
        <v>2000</v>
      </c>
      <c r="E36" s="36">
        <v>21000</v>
      </c>
      <c r="F36" s="36"/>
      <c r="G36" s="6"/>
      <c r="H36" s="15"/>
    </row>
    <row r="37" spans="1:9">
      <c r="A37" s="5"/>
      <c r="B37" t="s">
        <v>48</v>
      </c>
      <c r="D37" s="9"/>
      <c r="E37" s="36">
        <v>3500</v>
      </c>
      <c r="F37" s="36"/>
      <c r="G37" s="6"/>
      <c r="H37" s="15"/>
    </row>
    <row r="38" spans="1:9">
      <c r="A38" s="5"/>
      <c r="B38" t="s">
        <v>49</v>
      </c>
      <c r="D38" s="9"/>
      <c r="E38" s="36">
        <v>3500</v>
      </c>
      <c r="F38" s="36"/>
      <c r="G38" s="6"/>
      <c r="H38" s="15"/>
    </row>
    <row r="39" spans="1:9">
      <c r="A39" s="5"/>
      <c r="B39" t="s">
        <v>50</v>
      </c>
      <c r="D39" s="9"/>
      <c r="E39" s="40">
        <v>3500</v>
      </c>
      <c r="F39" s="40"/>
      <c r="G39" s="6"/>
      <c r="H39" s="15"/>
    </row>
    <row r="40" spans="1:9">
      <c r="B40" t="s">
        <v>51</v>
      </c>
      <c r="C40">
        <v>1</v>
      </c>
      <c r="D40" s="9">
        <v>5000</v>
      </c>
      <c r="E40" s="40">
        <v>1500</v>
      </c>
      <c r="F40" s="40"/>
      <c r="G40" s="6">
        <f>SUM(E36:E40)</f>
        <v>33000</v>
      </c>
    </row>
    <row r="41" spans="1:9">
      <c r="D41" s="9"/>
      <c r="E41" s="7"/>
      <c r="F41" s="7"/>
      <c r="G41" s="6"/>
    </row>
    <row r="42" spans="1:9">
      <c r="A42" s="5" t="s">
        <v>52</v>
      </c>
      <c r="E42" s="35">
        <v>3500</v>
      </c>
      <c r="F42" s="35"/>
      <c r="G42" s="2"/>
      <c r="I42" s="11"/>
    </row>
    <row r="43" spans="1:9">
      <c r="A43" s="5" t="s">
        <v>53</v>
      </c>
      <c r="E43" s="39">
        <v>2500</v>
      </c>
      <c r="F43" s="39"/>
    </row>
    <row r="44" spans="1:9">
      <c r="A44" s="5" t="s">
        <v>54</v>
      </c>
      <c r="E44" s="35">
        <v>2500</v>
      </c>
      <c r="F44" s="35"/>
    </row>
    <row r="45" spans="1:9">
      <c r="G45" s="12">
        <f>SUM(E42:E44)</f>
        <v>8500</v>
      </c>
    </row>
    <row r="46" spans="1:9">
      <c r="G46" s="9"/>
    </row>
    <row r="47" spans="1:9">
      <c r="G47" s="9"/>
    </row>
    <row r="48" spans="1:9">
      <c r="A48" s="10" t="s">
        <v>55</v>
      </c>
      <c r="G48" s="6">
        <f>SUM(G9+G20+G28+G34+G36+G40+G45)</f>
        <v>134000</v>
      </c>
    </row>
    <row r="49" spans="1:7">
      <c r="C49" s="10"/>
      <c r="G49" s="6"/>
    </row>
    <row r="50" spans="1:7">
      <c r="A50" s="5" t="s">
        <v>56</v>
      </c>
      <c r="C50" s="10"/>
      <c r="G50" s="6"/>
    </row>
    <row r="51" spans="1:7">
      <c r="A51" s="17" t="s">
        <v>57</v>
      </c>
      <c r="G51" s="12">
        <v>9000</v>
      </c>
    </row>
    <row r="52" spans="1:7">
      <c r="G52" s="9"/>
    </row>
    <row r="53" spans="1:7">
      <c r="A53" s="5" t="s">
        <v>58</v>
      </c>
      <c r="G53" s="12">
        <f>SUM(G48-G51)</f>
        <v>125000</v>
      </c>
    </row>
    <row r="57" spans="1:7">
      <c r="A57" s="5" t="s">
        <v>59</v>
      </c>
    </row>
    <row r="58" spans="1:7">
      <c r="A58" t="s">
        <v>60</v>
      </c>
      <c r="B58" s="9">
        <f>+D18</f>
        <v>2000</v>
      </c>
      <c r="F58">
        <v>2000</v>
      </c>
    </row>
    <row r="59" spans="1:7">
      <c r="A59" t="s">
        <v>61</v>
      </c>
      <c r="B59" s="9">
        <f>+D20</f>
        <v>5000</v>
      </c>
    </row>
    <row r="60" spans="1:7">
      <c r="A60" t="s">
        <v>62</v>
      </c>
      <c r="B60" s="9">
        <f>+E43</f>
        <v>2500</v>
      </c>
    </row>
    <row r="61" spans="1:7">
      <c r="A61" t="s">
        <v>63</v>
      </c>
      <c r="B61" s="9">
        <f>+E27</f>
        <v>2500</v>
      </c>
    </row>
    <row r="62" spans="1:7">
      <c r="A62" t="s">
        <v>64</v>
      </c>
      <c r="B62" s="9">
        <f>+G34</f>
        <v>15000</v>
      </c>
    </row>
    <row r="63" spans="1:7">
      <c r="A63" t="s">
        <v>50</v>
      </c>
      <c r="B63" s="9">
        <f>+E39</f>
        <v>3500</v>
      </c>
    </row>
    <row r="64" spans="1:7">
      <c r="A64" t="s">
        <v>51</v>
      </c>
      <c r="B64" s="9">
        <f>+E40</f>
        <v>1500</v>
      </c>
    </row>
    <row r="65" spans="1:6">
      <c r="A65" s="5" t="s">
        <v>65</v>
      </c>
      <c r="B65" s="12">
        <f>SUM(B58:B64)</f>
        <v>32000</v>
      </c>
    </row>
    <row r="66" spans="1:6">
      <c r="A66" s="5" t="s">
        <v>66</v>
      </c>
      <c r="B66" s="12">
        <f>SUM(G48-B65)</f>
        <v>102000</v>
      </c>
      <c r="C66" s="9">
        <f>+G9+D14+D15+E28+E24+E26+E25+E36+E37+E38+E42+E44</f>
        <v>102000</v>
      </c>
    </row>
    <row r="68" spans="1:6">
      <c r="A68" s="5"/>
      <c r="B68" s="12"/>
    </row>
    <row r="77" spans="1:6">
      <c r="A77" s="5"/>
      <c r="B77" s="5"/>
      <c r="C77" s="5"/>
      <c r="D77" s="5"/>
      <c r="E77" s="5"/>
      <c r="F77" s="5"/>
    </row>
    <row r="79" spans="1:6">
      <c r="E79" s="13"/>
      <c r="F79" s="13"/>
    </row>
    <row r="80" spans="1:6">
      <c r="E80" s="13"/>
      <c r="F80" s="13"/>
    </row>
    <row r="81" spans="2:6">
      <c r="E81" s="13"/>
      <c r="F81" s="13"/>
    </row>
    <row r="82" spans="2:6">
      <c r="E82" s="13"/>
      <c r="F82" s="13"/>
    </row>
    <row r="83" spans="2:6">
      <c r="E83" s="13"/>
      <c r="F83" s="13"/>
    </row>
    <row r="84" spans="2:6">
      <c r="E84" s="13"/>
      <c r="F84" s="13"/>
    </row>
    <row r="85" spans="2:6">
      <c r="E85" s="13"/>
      <c r="F85" s="13"/>
    </row>
    <row r="86" spans="2:6">
      <c r="E86" s="13"/>
      <c r="F86" s="13"/>
    </row>
    <row r="87" spans="2:6">
      <c r="E87" s="13"/>
      <c r="F87" s="13"/>
    </row>
    <row r="88" spans="2:6">
      <c r="B88" s="5"/>
      <c r="C88" s="5"/>
      <c r="E88" s="13"/>
      <c r="F88" s="13"/>
    </row>
    <row r="89" spans="2:6">
      <c r="B89" s="5"/>
      <c r="E89" s="14"/>
      <c r="F89" s="14"/>
    </row>
  </sheetData>
  <mergeCells count="1">
    <mergeCell ref="D1:E1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8"/>
  <sheetViews>
    <sheetView workbookViewId="0" xr3:uid="{842E5F09-E766-5B8D-85AF-A39847EA96FD}">
      <selection activeCell="B23" sqref="B23"/>
    </sheetView>
  </sheetViews>
  <sheetFormatPr defaultRowHeight="15.75"/>
  <cols>
    <col min="1" max="1" width="27" customWidth="1"/>
    <col min="2" max="2" width="10.125" bestFit="1" customWidth="1"/>
    <col min="3" max="3" width="35.875" customWidth="1"/>
    <col min="5" max="5" width="11.375" customWidth="1"/>
  </cols>
  <sheetData>
    <row r="1" spans="1:6">
      <c r="A1" s="41" t="s">
        <v>71</v>
      </c>
      <c r="B1" s="42"/>
      <c r="C1" s="41" t="s">
        <v>72</v>
      </c>
      <c r="D1" s="41" t="s">
        <v>73</v>
      </c>
      <c r="E1" s="41" t="s">
        <v>74</v>
      </c>
    </row>
    <row r="2" spans="1:6">
      <c r="A2" s="42"/>
      <c r="B2" s="42"/>
      <c r="C2" s="42"/>
      <c r="D2" s="42"/>
      <c r="E2" s="42"/>
    </row>
    <row r="3" spans="1:6">
      <c r="A3" s="42" t="s">
        <v>75</v>
      </c>
      <c r="B3" s="47">
        <v>1400</v>
      </c>
      <c r="C3" s="48" t="s">
        <v>76</v>
      </c>
      <c r="D3" s="42"/>
      <c r="E3" s="42" t="s">
        <v>77</v>
      </c>
    </row>
    <row r="4" spans="1:6">
      <c r="A4" s="42" t="s">
        <v>78</v>
      </c>
      <c r="B4" s="47">
        <v>375</v>
      </c>
      <c r="C4" s="48" t="s">
        <v>76</v>
      </c>
      <c r="D4" s="42"/>
      <c r="E4" s="42" t="s">
        <v>77</v>
      </c>
    </row>
    <row r="5" spans="1:6">
      <c r="A5" s="42" t="s">
        <v>79</v>
      </c>
      <c r="B5" s="43">
        <v>1291</v>
      </c>
      <c r="C5" s="42" t="s">
        <v>80</v>
      </c>
      <c r="D5" s="42" t="s">
        <v>77</v>
      </c>
      <c r="E5" s="42"/>
    </row>
    <row r="6" spans="1:6">
      <c r="A6" s="42" t="s">
        <v>81</v>
      </c>
      <c r="B6" s="43">
        <v>45.17</v>
      </c>
      <c r="C6" s="46"/>
      <c r="D6" s="42" t="s">
        <v>77</v>
      </c>
      <c r="E6" s="42"/>
      <c r="F6" t="s">
        <v>82</v>
      </c>
    </row>
    <row r="7" spans="1:6">
      <c r="A7" s="42" t="s">
        <v>83</v>
      </c>
      <c r="B7" s="43">
        <v>219</v>
      </c>
      <c r="C7" s="45" t="s">
        <v>84</v>
      </c>
      <c r="D7" s="42" t="s">
        <v>77</v>
      </c>
      <c r="E7" s="42"/>
    </row>
    <row r="8" spans="1:6">
      <c r="A8" s="42" t="s">
        <v>85</v>
      </c>
      <c r="B8" s="51">
        <v>141.16999999999999</v>
      </c>
      <c r="C8" s="45" t="s">
        <v>86</v>
      </c>
      <c r="D8" s="42" t="s">
        <v>77</v>
      </c>
      <c r="E8" s="42"/>
      <c r="F8" t="s">
        <v>87</v>
      </c>
    </row>
    <row r="9" spans="1:6">
      <c r="A9" s="42" t="s">
        <v>88</v>
      </c>
      <c r="B9" s="43">
        <v>45</v>
      </c>
      <c r="C9" s="46"/>
      <c r="D9" s="42" t="s">
        <v>77</v>
      </c>
      <c r="E9" s="42"/>
      <c r="F9" t="s">
        <v>82</v>
      </c>
    </row>
    <row r="10" spans="1:6">
      <c r="A10" s="42" t="s">
        <v>89</v>
      </c>
      <c r="B10" s="51">
        <v>180</v>
      </c>
      <c r="C10" s="45" t="s">
        <v>86</v>
      </c>
      <c r="D10" s="42" t="s">
        <v>77</v>
      </c>
      <c r="E10" s="42"/>
      <c r="F10" t="s">
        <v>87</v>
      </c>
    </row>
    <row r="11" spans="1:6">
      <c r="A11" s="42" t="s">
        <v>90</v>
      </c>
      <c r="B11" s="47">
        <v>120</v>
      </c>
      <c r="C11" s="48" t="s">
        <v>91</v>
      </c>
      <c r="D11" s="42"/>
      <c r="E11" s="42" t="s">
        <v>77</v>
      </c>
    </row>
    <row r="12" spans="1:6">
      <c r="A12" s="42" t="s">
        <v>92</v>
      </c>
      <c r="B12" s="43">
        <v>64</v>
      </c>
      <c r="C12" s="45" t="s">
        <v>93</v>
      </c>
      <c r="D12" s="42" t="s">
        <v>77</v>
      </c>
      <c r="E12" s="42"/>
      <c r="F12" s="5" t="s">
        <v>94</v>
      </c>
    </row>
    <row r="13" spans="1:6">
      <c r="A13" s="42" t="s">
        <v>95</v>
      </c>
      <c r="B13" s="43">
        <v>179</v>
      </c>
      <c r="C13" s="50" t="s">
        <v>96</v>
      </c>
      <c r="D13" s="42"/>
      <c r="E13" s="42"/>
    </row>
    <row r="14" spans="1:6">
      <c r="A14" s="42" t="s">
        <v>97</v>
      </c>
      <c r="B14" s="43">
        <v>86</v>
      </c>
      <c r="C14" s="45" t="s">
        <v>98</v>
      </c>
      <c r="D14" s="42"/>
      <c r="E14" s="42"/>
      <c r="F14" s="5" t="s">
        <v>99</v>
      </c>
    </row>
    <row r="15" spans="1:6">
      <c r="A15" s="42" t="s">
        <v>100</v>
      </c>
      <c r="B15" s="43">
        <v>100</v>
      </c>
      <c r="C15" s="45" t="s">
        <v>101</v>
      </c>
      <c r="D15" s="42"/>
      <c r="E15" s="42"/>
      <c r="F15" t="s">
        <v>102</v>
      </c>
    </row>
    <row r="16" spans="1:6">
      <c r="A16" s="42" t="s">
        <v>103</v>
      </c>
      <c r="B16" s="43">
        <v>27</v>
      </c>
      <c r="C16" s="45" t="s">
        <v>101</v>
      </c>
      <c r="D16" s="42"/>
      <c r="E16" s="42"/>
    </row>
    <row r="17" spans="1:5">
      <c r="A17" s="42"/>
      <c r="B17" s="43"/>
      <c r="C17" s="42"/>
      <c r="D17" s="42"/>
      <c r="E17" s="42"/>
    </row>
    <row r="18" spans="1:5">
      <c r="A18" s="41" t="s">
        <v>104</v>
      </c>
      <c r="B18" s="44">
        <f>SUM(B3:B16)</f>
        <v>4272.34</v>
      </c>
      <c r="C18" s="42"/>
      <c r="D18" s="42"/>
      <c r="E18" s="42"/>
    </row>
    <row r="19" spans="1:5">
      <c r="A19" s="41" t="s">
        <v>105</v>
      </c>
      <c r="B19" s="44">
        <v>4000</v>
      </c>
    </row>
    <row r="22" spans="1:5">
      <c r="A22" t="s">
        <v>106</v>
      </c>
      <c r="B22" s="49">
        <f>SUM(B3+B4+B11+B10+B8)</f>
        <v>2216.17</v>
      </c>
      <c r="C22" t="s">
        <v>107</v>
      </c>
    </row>
    <row r="23" spans="1:5">
      <c r="A23" t="s">
        <v>108</v>
      </c>
      <c r="B23" s="49">
        <f>SUM(B5+B6+B7+B9+B12+B13+B14+B15+B16)</f>
        <v>2056.17</v>
      </c>
      <c r="C23" t="s">
        <v>109</v>
      </c>
    </row>
    <row r="24" spans="1:5">
      <c r="A24" t="s">
        <v>87</v>
      </c>
      <c r="B24" s="49">
        <f>SUM(B8+B10)</f>
        <v>321.16999999999996</v>
      </c>
    </row>
    <row r="28" spans="1:5">
      <c r="C28" s="4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3"/>
  <sheetViews>
    <sheetView tabSelected="1" workbookViewId="0" xr3:uid="{51F8DEE0-4D01-5F28-A812-FC0BD7CAC4A5}">
      <selection activeCell="B13" sqref="B13"/>
    </sheetView>
  </sheetViews>
  <sheetFormatPr defaultRowHeight="15.75"/>
  <cols>
    <col min="1" max="1" width="15.25" customWidth="1"/>
    <col min="2" max="2" width="11.5" customWidth="1"/>
    <col min="3" max="3" width="90.25" customWidth="1"/>
  </cols>
  <sheetData>
    <row r="1" spans="1:3">
      <c r="A1" s="5" t="s">
        <v>110</v>
      </c>
    </row>
    <row r="3" spans="1:3">
      <c r="A3" s="5" t="s">
        <v>5</v>
      </c>
    </row>
    <row r="4" spans="1:3">
      <c r="A4" s="5"/>
      <c r="B4" s="55">
        <v>5000</v>
      </c>
      <c r="C4" t="s">
        <v>111</v>
      </c>
    </row>
    <row r="5" spans="1:3">
      <c r="A5" s="5"/>
      <c r="B5" s="55">
        <v>1500</v>
      </c>
      <c r="C5" t="s">
        <v>112</v>
      </c>
    </row>
    <row r="6" spans="1:3">
      <c r="A6" s="5"/>
      <c r="B6" s="55">
        <v>3500</v>
      </c>
      <c r="C6" t="s">
        <v>113</v>
      </c>
    </row>
    <row r="7" spans="1:3">
      <c r="A7" s="5"/>
      <c r="B7" s="55">
        <v>3500</v>
      </c>
      <c r="C7" t="s">
        <v>114</v>
      </c>
    </row>
    <row r="8" spans="1:3">
      <c r="B8" s="55">
        <v>5000</v>
      </c>
      <c r="C8" t="s">
        <v>115</v>
      </c>
    </row>
    <row r="11" spans="1:3">
      <c r="A11" t="s">
        <v>104</v>
      </c>
      <c r="B11" s="55">
        <f>SUM(B4:B10)</f>
        <v>18500</v>
      </c>
    </row>
    <row r="13" spans="1:3">
      <c r="A13" t="s">
        <v>116</v>
      </c>
      <c r="B13" s="55">
        <v>19000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4"/>
  <sheetViews>
    <sheetView workbookViewId="0" xr3:uid="{F9CF3CF3-643B-5BE6-8B46-32C596A47465}">
      <selection activeCell="B15" sqref="B15"/>
    </sheetView>
  </sheetViews>
  <sheetFormatPr defaultRowHeight="15.75"/>
  <cols>
    <col min="1" max="1" width="36.125" customWidth="1"/>
  </cols>
  <sheetData>
    <row r="1" spans="1:3">
      <c r="A1" s="5" t="s">
        <v>117</v>
      </c>
    </row>
    <row r="3" spans="1:3">
      <c r="A3" t="s">
        <v>23</v>
      </c>
      <c r="B3" s="52">
        <v>3000</v>
      </c>
    </row>
    <row r="4" spans="1:3">
      <c r="B4" s="52"/>
    </row>
    <row r="5" spans="1:3">
      <c r="B5" s="52"/>
    </row>
    <row r="6" spans="1:3">
      <c r="A6" t="s">
        <v>22</v>
      </c>
      <c r="B6" s="52">
        <v>3000</v>
      </c>
      <c r="C6" t="s">
        <v>118</v>
      </c>
    </row>
    <row r="8" spans="1:3">
      <c r="A8" t="s">
        <v>25</v>
      </c>
      <c r="B8" s="52">
        <v>3000</v>
      </c>
      <c r="C8" t="s">
        <v>119</v>
      </c>
    </row>
    <row r="9" spans="1:3">
      <c r="C9" t="s">
        <v>120</v>
      </c>
    </row>
    <row r="14" spans="1:3">
      <c r="B14" s="52">
        <f>SUM(B3:B13)</f>
        <v>9000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89"/>
  <sheetViews>
    <sheetView view="pageBreakPreview" zoomScale="60" zoomScaleNormal="70" workbookViewId="0" xr3:uid="{78B4E459-6924-5F8B-B7BA-2DD04133E49E}">
      <selection activeCell="E56" sqref="E56"/>
    </sheetView>
  </sheetViews>
  <sheetFormatPr defaultColWidth="11.25" defaultRowHeight="15.75"/>
  <cols>
    <col min="1" max="1" width="32.125" customWidth="1"/>
    <col min="2" max="2" width="34.5" customWidth="1"/>
    <col min="3" max="3" width="15.75" customWidth="1"/>
    <col min="4" max="4" width="13.75" customWidth="1"/>
    <col min="5" max="5" width="18.5" customWidth="1"/>
    <col min="6" max="6" width="15" customWidth="1"/>
    <col min="9" max="9" width="12.75" style="18" customWidth="1"/>
    <col min="10" max="10" width="11.25" style="18"/>
    <col min="11" max="11" width="15.25" style="18" customWidth="1"/>
    <col min="12" max="12" width="12.875" style="18" customWidth="1"/>
    <col min="13" max="23" width="11.25" style="18"/>
  </cols>
  <sheetData>
    <row r="1" spans="1:12">
      <c r="A1" s="5" t="s">
        <v>0</v>
      </c>
    </row>
    <row r="2" spans="1:12" ht="16.5" thickBot="1">
      <c r="F2" s="2"/>
    </row>
    <row r="3" spans="1:12">
      <c r="A3" s="5" t="s">
        <v>4</v>
      </c>
      <c r="B3" s="1">
        <v>42644</v>
      </c>
      <c r="C3" t="s">
        <v>5</v>
      </c>
      <c r="D3" s="8">
        <v>4000</v>
      </c>
      <c r="F3" s="2"/>
      <c r="I3" s="28" t="s">
        <v>6</v>
      </c>
      <c r="J3" s="19"/>
      <c r="K3" s="19"/>
      <c r="L3" s="20"/>
    </row>
    <row r="4" spans="1:12">
      <c r="B4" s="1">
        <v>42736</v>
      </c>
      <c r="C4" t="s">
        <v>121</v>
      </c>
      <c r="D4" s="8">
        <v>4000</v>
      </c>
      <c r="F4" s="2"/>
      <c r="I4" s="29" t="s">
        <v>9</v>
      </c>
      <c r="J4" s="21"/>
      <c r="K4" s="21"/>
      <c r="L4" s="22"/>
    </row>
    <row r="5" spans="1:12">
      <c r="B5" s="1">
        <v>42826</v>
      </c>
      <c r="C5" t="s">
        <v>8</v>
      </c>
      <c r="D5" s="8">
        <v>4000</v>
      </c>
      <c r="F5" s="2"/>
      <c r="I5" s="30"/>
      <c r="J5" s="21" t="s">
        <v>11</v>
      </c>
      <c r="K5" s="21" t="s">
        <v>12</v>
      </c>
      <c r="L5" s="22" t="s">
        <v>13</v>
      </c>
    </row>
    <row r="6" spans="1:12">
      <c r="B6" s="1">
        <v>42917</v>
      </c>
      <c r="C6" t="s">
        <v>14</v>
      </c>
      <c r="D6" s="8">
        <v>4000</v>
      </c>
      <c r="F6" s="2"/>
      <c r="I6" s="30"/>
      <c r="J6" s="26">
        <v>5</v>
      </c>
      <c r="K6" s="21">
        <v>100</v>
      </c>
      <c r="L6" s="22">
        <v>5</v>
      </c>
    </row>
    <row r="7" spans="1:12">
      <c r="B7" s="1">
        <v>43009</v>
      </c>
      <c r="C7" t="s">
        <v>122</v>
      </c>
      <c r="D7" s="8">
        <v>4000</v>
      </c>
      <c r="F7" s="2"/>
      <c r="I7" s="30" t="s">
        <v>17</v>
      </c>
      <c r="J7" s="26">
        <f>SUM(J6*K6)*L6</f>
        <v>2500</v>
      </c>
      <c r="K7" s="21"/>
      <c r="L7" s="22"/>
    </row>
    <row r="8" spans="1:12">
      <c r="B8" s="1">
        <v>43070</v>
      </c>
      <c r="C8" t="s">
        <v>5</v>
      </c>
      <c r="D8" s="8">
        <v>5000</v>
      </c>
      <c r="F8" s="2"/>
      <c r="I8" s="30"/>
      <c r="J8" s="21"/>
      <c r="K8" s="21"/>
      <c r="L8" s="22"/>
    </row>
    <row r="9" spans="1:12">
      <c r="B9" s="1" t="s">
        <v>19</v>
      </c>
      <c r="D9" s="8">
        <v>4500</v>
      </c>
      <c r="F9" s="37">
        <f>SUM(D3:D9)</f>
        <v>29500</v>
      </c>
      <c r="I9" s="30"/>
      <c r="J9" s="21"/>
      <c r="K9" s="21"/>
      <c r="L9" s="22"/>
    </row>
    <row r="10" spans="1:12">
      <c r="B10" s="1"/>
      <c r="D10" s="9"/>
      <c r="F10" s="2"/>
      <c r="I10" s="29" t="s">
        <v>20</v>
      </c>
      <c r="J10" s="21"/>
      <c r="K10" s="21"/>
      <c r="L10" s="22"/>
    </row>
    <row r="11" spans="1:12">
      <c r="B11" s="1"/>
      <c r="D11" s="9"/>
      <c r="F11" s="2"/>
      <c r="I11" s="30"/>
      <c r="J11" s="21" t="s">
        <v>11</v>
      </c>
      <c r="K11" s="21" t="s">
        <v>12</v>
      </c>
      <c r="L11" s="22" t="s">
        <v>13</v>
      </c>
    </row>
    <row r="12" spans="1:12">
      <c r="B12" s="1"/>
      <c r="D12" s="9"/>
      <c r="F12" s="2"/>
      <c r="I12" s="30"/>
      <c r="J12" s="26">
        <v>10</v>
      </c>
      <c r="K12" s="21">
        <v>900</v>
      </c>
      <c r="L12" s="22">
        <v>1</v>
      </c>
    </row>
    <row r="13" spans="1:12" ht="16.5" thickBot="1">
      <c r="D13" s="8"/>
      <c r="F13" s="2"/>
      <c r="I13" s="31" t="s">
        <v>17</v>
      </c>
      <c r="J13" s="32">
        <f>SUM(J12*K12)*L12</f>
        <v>9000</v>
      </c>
      <c r="K13" s="23"/>
      <c r="L13" s="24"/>
    </row>
    <row r="14" spans="1:12">
      <c r="A14" s="5" t="s">
        <v>67</v>
      </c>
      <c r="B14" s="3" t="s">
        <v>68</v>
      </c>
      <c r="D14" s="35">
        <v>2000</v>
      </c>
      <c r="F14" s="2"/>
      <c r="I14" s="30"/>
      <c r="J14" s="21"/>
      <c r="K14" s="21"/>
      <c r="L14" s="22"/>
    </row>
    <row r="15" spans="1:12">
      <c r="B15" s="3" t="s">
        <v>69</v>
      </c>
      <c r="D15" s="35">
        <v>6000</v>
      </c>
      <c r="F15" s="2"/>
      <c r="I15" s="30" t="s">
        <v>24</v>
      </c>
      <c r="J15" s="21"/>
      <c r="K15" s="25">
        <f>SUM(J7+J13)</f>
        <v>11500</v>
      </c>
      <c r="L15" s="22"/>
    </row>
    <row r="16" spans="1:12">
      <c r="B16" s="3" t="s">
        <v>70</v>
      </c>
      <c r="D16" s="8"/>
      <c r="F16" s="2"/>
      <c r="I16" s="30" t="s">
        <v>26</v>
      </c>
      <c r="J16" s="21"/>
      <c r="K16" s="26">
        <f>SUM(K15/6)</f>
        <v>1916.6666666666667</v>
      </c>
      <c r="L16" s="22"/>
    </row>
    <row r="17" spans="1:12">
      <c r="B17" s="3"/>
      <c r="D17" s="8"/>
      <c r="F17" s="2"/>
      <c r="I17" s="30" t="s">
        <v>27</v>
      </c>
      <c r="J17" s="21"/>
      <c r="K17" s="26">
        <f>SUM(K15*0.019)</f>
        <v>218.5</v>
      </c>
      <c r="L17" s="22"/>
    </row>
    <row r="18" spans="1:12">
      <c r="A18" s="5" t="s">
        <v>28</v>
      </c>
      <c r="B18" s="3" t="s">
        <v>29</v>
      </c>
      <c r="D18" s="39">
        <v>2000</v>
      </c>
      <c r="F18" s="2"/>
      <c r="I18" s="30"/>
      <c r="J18" s="21"/>
      <c r="K18" s="26">
        <f>SUM(K16:K17)</f>
        <v>2135.166666666667</v>
      </c>
      <c r="L18" s="22"/>
    </row>
    <row r="19" spans="1:12" ht="16.5" thickBot="1">
      <c r="B19" s="3" t="s">
        <v>30</v>
      </c>
      <c r="D19" s="8">
        <v>0</v>
      </c>
      <c r="F19" s="2"/>
      <c r="I19" s="33" t="s">
        <v>31</v>
      </c>
      <c r="J19" s="34"/>
      <c r="K19" s="27">
        <f>SUM(K15-K18)</f>
        <v>9364.8333333333321</v>
      </c>
      <c r="L19" s="24"/>
    </row>
    <row r="20" spans="1:12">
      <c r="A20" t="s">
        <v>32</v>
      </c>
      <c r="B20" s="4" t="s">
        <v>33</v>
      </c>
      <c r="D20" s="39">
        <v>5000</v>
      </c>
      <c r="F20" s="6">
        <f>SUM(D14+D15+D18+D20)</f>
        <v>15000</v>
      </c>
    </row>
    <row r="21" spans="1:12">
      <c r="B21" s="3"/>
      <c r="D21" s="9"/>
      <c r="F21" s="2"/>
    </row>
    <row r="22" spans="1:12">
      <c r="D22" s="9"/>
      <c r="F22" s="2"/>
    </row>
    <row r="23" spans="1:12">
      <c r="A23" s="5" t="s">
        <v>34</v>
      </c>
      <c r="D23" s="9"/>
      <c r="F23" s="2"/>
    </row>
    <row r="24" spans="1:12">
      <c r="A24" s="5" t="s">
        <v>35</v>
      </c>
      <c r="B24" t="s">
        <v>36</v>
      </c>
      <c r="C24">
        <v>3</v>
      </c>
      <c r="D24" s="9">
        <v>4000</v>
      </c>
      <c r="E24" s="36">
        <f>C24*D24</f>
        <v>12000</v>
      </c>
    </row>
    <row r="25" spans="1:12">
      <c r="B25" t="s">
        <v>37</v>
      </c>
      <c r="C25">
        <v>10</v>
      </c>
      <c r="D25" s="9">
        <v>1500</v>
      </c>
      <c r="E25" s="36">
        <f>C25*D25</f>
        <v>15000</v>
      </c>
      <c r="K25" s="21"/>
    </row>
    <row r="26" spans="1:12">
      <c r="B26" t="s">
        <v>38</v>
      </c>
      <c r="C26">
        <v>20</v>
      </c>
      <c r="D26" s="9">
        <v>50</v>
      </c>
      <c r="E26" s="36">
        <f>C26*D26</f>
        <v>1000</v>
      </c>
      <c r="K26" s="21"/>
    </row>
    <row r="27" spans="1:12">
      <c r="B27" t="s">
        <v>39</v>
      </c>
      <c r="C27">
        <v>10</v>
      </c>
      <c r="D27" s="9">
        <v>250</v>
      </c>
      <c r="E27" s="39">
        <f>+C27*D27</f>
        <v>2500</v>
      </c>
    </row>
    <row r="28" spans="1:12">
      <c r="B28" t="s">
        <v>40</v>
      </c>
      <c r="C28">
        <v>10</v>
      </c>
      <c r="D28" s="9">
        <v>250</v>
      </c>
      <c r="E28" s="36">
        <f>+C28*D28</f>
        <v>2500</v>
      </c>
      <c r="F28" s="6">
        <f>SUM(E24:E28)</f>
        <v>33000</v>
      </c>
    </row>
    <row r="29" spans="1:12">
      <c r="D29" s="9"/>
      <c r="E29" s="16"/>
      <c r="F29" s="2"/>
    </row>
    <row r="30" spans="1:12">
      <c r="D30" s="9"/>
      <c r="E30" s="16"/>
      <c r="F30" s="2"/>
      <c r="I30" s="21"/>
    </row>
    <row r="31" spans="1:12">
      <c r="A31" s="5" t="s">
        <v>41</v>
      </c>
      <c r="B31" t="s">
        <v>42</v>
      </c>
      <c r="C31">
        <v>3</v>
      </c>
      <c r="D31" s="9">
        <v>1500</v>
      </c>
      <c r="E31" s="16">
        <f>C31*D31</f>
        <v>4500</v>
      </c>
      <c r="F31" s="2"/>
    </row>
    <row r="32" spans="1:12">
      <c r="B32" t="s">
        <v>43</v>
      </c>
      <c r="C32">
        <v>3</v>
      </c>
      <c r="D32" s="9">
        <v>1200</v>
      </c>
      <c r="E32" s="16">
        <v>3000</v>
      </c>
      <c r="F32" s="2"/>
    </row>
    <row r="33" spans="1:8">
      <c r="B33" t="s">
        <v>44</v>
      </c>
      <c r="C33">
        <v>3</v>
      </c>
      <c r="D33" s="9">
        <v>1500</v>
      </c>
      <c r="E33" s="16">
        <f>C33*D33</f>
        <v>4500</v>
      </c>
      <c r="F33" s="2"/>
    </row>
    <row r="34" spans="1:8">
      <c r="B34" t="s">
        <v>45</v>
      </c>
      <c r="C34">
        <v>3</v>
      </c>
      <c r="D34" s="9">
        <v>1000</v>
      </c>
      <c r="E34" s="16">
        <f>C34*D34</f>
        <v>3000</v>
      </c>
      <c r="F34" s="38">
        <f>SUM(E31:E34)</f>
        <v>15000</v>
      </c>
    </row>
    <row r="35" spans="1:8">
      <c r="D35" s="9"/>
      <c r="E35" s="16"/>
      <c r="F35" s="2"/>
    </row>
    <row r="36" spans="1:8">
      <c r="A36" s="5" t="s">
        <v>46</v>
      </c>
      <c r="B36" t="s">
        <v>47</v>
      </c>
      <c r="C36">
        <v>14</v>
      </c>
      <c r="D36" s="9">
        <v>2000</v>
      </c>
      <c r="E36" s="36">
        <v>21000</v>
      </c>
      <c r="F36" s="6"/>
      <c r="G36" s="15"/>
    </row>
    <row r="37" spans="1:8">
      <c r="A37" s="5"/>
      <c r="B37" t="s">
        <v>48</v>
      </c>
      <c r="D37" s="9"/>
      <c r="E37" s="36">
        <v>3500</v>
      </c>
      <c r="F37" s="6"/>
      <c r="G37" s="15"/>
    </row>
    <row r="38" spans="1:8">
      <c r="A38" s="5"/>
      <c r="B38" t="s">
        <v>49</v>
      </c>
      <c r="D38" s="9"/>
      <c r="E38" s="36">
        <v>3500</v>
      </c>
      <c r="F38" s="6"/>
      <c r="G38" s="15"/>
    </row>
    <row r="39" spans="1:8">
      <c r="A39" s="5"/>
      <c r="B39" t="s">
        <v>50</v>
      </c>
      <c r="D39" s="9"/>
      <c r="E39" s="40">
        <v>3500</v>
      </c>
      <c r="F39" s="6"/>
      <c r="G39" s="15"/>
    </row>
    <row r="40" spans="1:8">
      <c r="B40" t="s">
        <v>51</v>
      </c>
      <c r="C40">
        <v>1</v>
      </c>
      <c r="D40" s="9">
        <v>5000</v>
      </c>
      <c r="E40" s="40">
        <v>1500</v>
      </c>
      <c r="F40" s="6">
        <f>SUM(E36:E40)</f>
        <v>33000</v>
      </c>
    </row>
    <row r="41" spans="1:8">
      <c r="D41" s="9"/>
      <c r="E41" s="7"/>
      <c r="F41" s="6"/>
    </row>
    <row r="42" spans="1:8">
      <c r="A42" s="5" t="s">
        <v>52</v>
      </c>
      <c r="E42" s="35">
        <v>3500</v>
      </c>
      <c r="F42" s="2"/>
      <c r="H42" s="11"/>
    </row>
    <row r="43" spans="1:8">
      <c r="A43" s="5" t="s">
        <v>53</v>
      </c>
      <c r="E43" s="39">
        <v>2500</v>
      </c>
    </row>
    <row r="44" spans="1:8">
      <c r="A44" s="5" t="s">
        <v>54</v>
      </c>
      <c r="E44" s="35">
        <v>2500</v>
      </c>
    </row>
    <row r="45" spans="1:8">
      <c r="F45" s="12">
        <f>SUM(E42:E44)</f>
        <v>8500</v>
      </c>
    </row>
    <row r="46" spans="1:8">
      <c r="F46" s="9"/>
    </row>
    <row r="47" spans="1:8">
      <c r="F47" s="9"/>
    </row>
    <row r="48" spans="1:8">
      <c r="A48" s="10" t="s">
        <v>55</v>
      </c>
      <c r="F48" s="6">
        <f>SUM(F9+F20+F28+F34+F36+F40+F45)</f>
        <v>134000</v>
      </c>
    </row>
    <row r="49" spans="1:6">
      <c r="C49" s="10"/>
      <c r="F49" s="6"/>
    </row>
    <row r="50" spans="1:6">
      <c r="A50" s="5" t="s">
        <v>56</v>
      </c>
      <c r="C50" s="10"/>
      <c r="F50" s="6"/>
    </row>
    <row r="51" spans="1:6">
      <c r="A51" s="17" t="s">
        <v>57</v>
      </c>
      <c r="F51" s="12">
        <v>9000</v>
      </c>
    </row>
    <row r="52" spans="1:6">
      <c r="F52" s="9"/>
    </row>
    <row r="53" spans="1:6">
      <c r="A53" s="5" t="s">
        <v>58</v>
      </c>
      <c r="F53" s="12">
        <f>SUM(F48-F51)</f>
        <v>125000</v>
      </c>
    </row>
    <row r="57" spans="1:6">
      <c r="A57" s="5" t="s">
        <v>59</v>
      </c>
    </row>
    <row r="58" spans="1:6">
      <c r="A58" t="s">
        <v>60</v>
      </c>
      <c r="B58" s="9">
        <f>+D18</f>
        <v>2000</v>
      </c>
    </row>
    <row r="59" spans="1:6">
      <c r="A59" t="s">
        <v>61</v>
      </c>
      <c r="B59" s="9">
        <f>+D20</f>
        <v>5000</v>
      </c>
    </row>
    <row r="60" spans="1:6">
      <c r="A60" t="s">
        <v>62</v>
      </c>
      <c r="B60" s="9">
        <f>+E43</f>
        <v>2500</v>
      </c>
    </row>
    <row r="61" spans="1:6">
      <c r="A61" t="s">
        <v>63</v>
      </c>
      <c r="B61" s="9">
        <f>+E27</f>
        <v>2500</v>
      </c>
    </row>
    <row r="62" spans="1:6">
      <c r="A62" t="s">
        <v>64</v>
      </c>
      <c r="B62" s="9">
        <f>+F34</f>
        <v>15000</v>
      </c>
    </row>
    <row r="63" spans="1:6">
      <c r="A63" t="s">
        <v>50</v>
      </c>
      <c r="B63" s="9">
        <f>+E39</f>
        <v>3500</v>
      </c>
    </row>
    <row r="64" spans="1:6">
      <c r="A64" t="s">
        <v>51</v>
      </c>
      <c r="B64" s="9">
        <f>+E40</f>
        <v>1500</v>
      </c>
    </row>
    <row r="65" spans="1:5">
      <c r="A65" s="5" t="s">
        <v>65</v>
      </c>
      <c r="B65" s="12">
        <f>SUM(B58:B64)</f>
        <v>32000</v>
      </c>
    </row>
    <row r="66" spans="1:5">
      <c r="A66" s="5" t="s">
        <v>66</v>
      </c>
      <c r="B66" s="12">
        <f>SUM(F48-B65)</f>
        <v>102000</v>
      </c>
      <c r="C66" s="9">
        <f>+F9+D14+D15+E28+E24+E26+E25+E36+E37+E38+E42+E44</f>
        <v>102000</v>
      </c>
    </row>
    <row r="68" spans="1:5">
      <c r="A68" s="5"/>
      <c r="B68" s="12"/>
    </row>
    <row r="77" spans="1:5">
      <c r="A77" s="5"/>
      <c r="B77" s="5"/>
      <c r="C77" s="5"/>
      <c r="D77" s="5"/>
      <c r="E77" s="5"/>
    </row>
    <row r="79" spans="1:5">
      <c r="E79" s="13"/>
    </row>
    <row r="80" spans="1:5">
      <c r="E80" s="13"/>
    </row>
    <row r="81" spans="2:5">
      <c r="E81" s="13"/>
    </row>
    <row r="82" spans="2:5">
      <c r="E82" s="13"/>
    </row>
    <row r="83" spans="2:5">
      <c r="E83" s="13"/>
    </row>
    <row r="84" spans="2:5">
      <c r="E84" s="13"/>
    </row>
    <row r="85" spans="2:5">
      <c r="E85" s="13"/>
    </row>
    <row r="86" spans="2:5">
      <c r="E86" s="13"/>
    </row>
    <row r="87" spans="2:5">
      <c r="E87" s="13"/>
    </row>
    <row r="88" spans="2:5">
      <c r="B88" s="5"/>
      <c r="C88" s="5"/>
      <c r="E88" s="13"/>
    </row>
    <row r="89" spans="2:5">
      <c r="B89" s="5"/>
      <c r="E89" s="14"/>
    </row>
  </sheetData>
  <pageMargins left="0.70866141732283472" right="0.70866141732283472" top="0.74803149606299213" bottom="0.74803149606299213" header="0.31496062992125984" footer="0.31496062992125984"/>
  <pageSetup paperSize="9" scale="46" fitToWidth="0" orientation="landscape" horizontalDpi="4294967292" verticalDpi="4294967292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19"/>
  <sheetViews>
    <sheetView workbookViewId="0" xr3:uid="{9B253EF2-77E0-53E3-AE26-4D66ECD923F3}">
      <selection activeCell="D26" sqref="D26"/>
    </sheetView>
  </sheetViews>
  <sheetFormatPr defaultRowHeight="15.75"/>
  <cols>
    <col min="1" max="1" width="32.125" customWidth="1"/>
    <col min="2" max="2" width="34.5" customWidth="1"/>
    <col min="3" max="3" width="15.75" customWidth="1"/>
    <col min="4" max="4" width="15" customWidth="1"/>
    <col min="5" max="6" width="18.5" customWidth="1"/>
  </cols>
  <sheetData>
    <row r="2" spans="1:6">
      <c r="A2" s="5" t="s">
        <v>34</v>
      </c>
      <c r="D2" s="9"/>
    </row>
    <row r="3" spans="1:6">
      <c r="A3" s="5" t="s">
        <v>35</v>
      </c>
      <c r="B3" t="s">
        <v>36</v>
      </c>
      <c r="C3">
        <v>3</v>
      </c>
      <c r="D3" s="9">
        <v>4000</v>
      </c>
      <c r="E3" s="36">
        <f>C3*D3</f>
        <v>12000</v>
      </c>
      <c r="F3" s="36"/>
    </row>
    <row r="4" spans="1:6">
      <c r="B4" t="s">
        <v>37</v>
      </c>
      <c r="C4">
        <v>10</v>
      </c>
      <c r="D4" s="9">
        <v>1500</v>
      </c>
      <c r="E4" s="36">
        <f>C4*D4</f>
        <v>15000</v>
      </c>
      <c r="F4" s="36"/>
    </row>
    <row r="5" spans="1:6">
      <c r="B5" t="s">
        <v>38</v>
      </c>
      <c r="C5">
        <v>20</v>
      </c>
      <c r="D5" s="9">
        <v>50</v>
      </c>
      <c r="E5" s="36">
        <f>C5*D5</f>
        <v>1000</v>
      </c>
      <c r="F5" s="36"/>
    </row>
    <row r="6" spans="1:6">
      <c r="B6" t="s">
        <v>39</v>
      </c>
      <c r="C6">
        <v>10</v>
      </c>
      <c r="D6" s="9">
        <v>250</v>
      </c>
      <c r="E6" s="39">
        <f>+C6*D6</f>
        <v>2500</v>
      </c>
      <c r="F6" s="39"/>
    </row>
    <row r="7" spans="1:6">
      <c r="B7" t="s">
        <v>40</v>
      </c>
      <c r="C7">
        <v>10</v>
      </c>
      <c r="D7" s="9">
        <v>250</v>
      </c>
      <c r="E7" s="36">
        <f>+C7*D7</f>
        <v>2500</v>
      </c>
      <c r="F7" s="36"/>
    </row>
    <row r="8" spans="1:6">
      <c r="D8" s="9"/>
      <c r="E8" s="6">
        <f>SUM(E3:E7)</f>
        <v>33000</v>
      </c>
      <c r="F8" s="16"/>
    </row>
    <row r="11" spans="1:6">
      <c r="A11" s="5" t="s">
        <v>123</v>
      </c>
      <c r="B11" t="s">
        <v>36</v>
      </c>
      <c r="C11">
        <v>2</v>
      </c>
      <c r="D11" s="9">
        <v>4000</v>
      </c>
      <c r="E11" s="36">
        <f>C11*D11</f>
        <v>8000</v>
      </c>
      <c r="F11" s="36"/>
    </row>
    <row r="12" spans="1:6">
      <c r="B12" t="s">
        <v>37</v>
      </c>
      <c r="C12">
        <v>3</v>
      </c>
      <c r="D12" s="9">
        <v>1500</v>
      </c>
      <c r="E12" s="36">
        <f>C12*D12</f>
        <v>4500</v>
      </c>
      <c r="F12" s="36"/>
    </row>
    <row r="13" spans="1:6">
      <c r="B13" t="s">
        <v>38</v>
      </c>
      <c r="C13">
        <v>6</v>
      </c>
      <c r="D13" s="9">
        <v>50</v>
      </c>
      <c r="E13" s="36">
        <f>C13*D13</f>
        <v>300</v>
      </c>
      <c r="F13" s="36"/>
    </row>
    <row r="14" spans="1:6">
      <c r="B14" t="s">
        <v>39</v>
      </c>
      <c r="C14">
        <v>10</v>
      </c>
      <c r="D14" s="9">
        <v>250</v>
      </c>
      <c r="E14" s="39">
        <f>+C14*D14</f>
        <v>2500</v>
      </c>
      <c r="F14" s="39"/>
    </row>
    <row r="15" spans="1:6">
      <c r="B15" t="s">
        <v>40</v>
      </c>
      <c r="C15">
        <v>10</v>
      </c>
      <c r="D15" s="9">
        <v>250</v>
      </c>
      <c r="E15" s="36">
        <f>+C15*D15</f>
        <v>2500</v>
      </c>
      <c r="F15" s="36"/>
    </row>
    <row r="16" spans="1:6">
      <c r="D16" s="9"/>
      <c r="E16" s="6">
        <f>SUM(E11:E15)</f>
        <v>17800</v>
      </c>
      <c r="F16" s="16"/>
    </row>
    <row r="19" spans="4:5">
      <c r="D19" t="s">
        <v>124</v>
      </c>
      <c r="E19" s="9">
        <f>SUM(E8-E16)</f>
        <v>15200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1933FD-35DE-408E-9BFF-5167A5987915}"/>
</file>

<file path=customXml/itemProps2.xml><?xml version="1.0" encoding="utf-8"?>
<ds:datastoreItem xmlns:ds="http://schemas.openxmlformats.org/officeDocument/2006/customXml" ds:itemID="{0479E792-F62C-42C2-BF00-BB431FB8CD13}"/>
</file>

<file path=customXml/itemProps3.xml><?xml version="1.0" encoding="utf-8"?>
<ds:datastoreItem xmlns:ds="http://schemas.openxmlformats.org/officeDocument/2006/customXml" ds:itemID="{95729DC4-118C-41AB-88B2-94A86448BC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Luke Bainbridge</dc:creator>
  <cp:keywords/>
  <dc:description/>
  <cp:lastModifiedBy>Martin Atkinson</cp:lastModifiedBy>
  <cp:revision/>
  <dcterms:created xsi:type="dcterms:W3CDTF">2016-01-21T18:14:30Z</dcterms:created>
  <dcterms:modified xsi:type="dcterms:W3CDTF">2017-04-26T09:22:35Z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