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Assemble Fest/a_budget/"/>
    </mc:Choice>
  </mc:AlternateContent>
  <bookViews>
    <workbookView xWindow="0" yWindow="0" windowWidth="20490" windowHeight="6930" tabRatio="759" activeTab="1"/>
  </bookViews>
  <sheets>
    <sheet name="Budget " sheetId="1" r:id="rId1"/>
    <sheet name="Actual + Original" sheetId="10" r:id="rId2"/>
    <sheet name="Cash Flow" sheetId="5" r:id="rId3"/>
    <sheet name="Expenditure" sheetId="6" state="hidden" r:id="rId4"/>
    <sheet name="Expenditure by dept." sheetId="9" state="hidden" r:id="rId5"/>
    <sheet name="OSOS Production Budget - v1" sheetId="4" state="hidden" r:id="rId6"/>
    <sheet name="Commissions" sheetId="7" state="hidden" r:id="rId7"/>
    <sheet name="Staff and company instalments" sheetId="8" state="hidden" r:id="rId8"/>
  </sheets>
  <calcPr calcId="171026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E43" i="10" l="1"/>
  <c r="D43" i="10"/>
  <c r="E27" i="10"/>
  <c r="E45" i="10"/>
  <c r="D27" i="10"/>
  <c r="D45" i="10"/>
  <c r="E108" i="10"/>
  <c r="E107" i="10"/>
  <c r="E104" i="10"/>
  <c r="D95" i="10"/>
  <c r="E46" i="10"/>
  <c r="E110" i="10"/>
  <c r="E111" i="10"/>
  <c r="D46" i="10"/>
  <c r="C4" i="9"/>
  <c r="C5" i="9"/>
  <c r="D4" i="9"/>
  <c r="E4" i="9"/>
  <c r="F4" i="9"/>
  <c r="G4" i="9"/>
  <c r="H4" i="9"/>
  <c r="I4" i="9"/>
  <c r="D1" i="6"/>
  <c r="E5" i="9"/>
  <c r="F5" i="9"/>
  <c r="G5" i="9"/>
  <c r="F51" i="1"/>
  <c r="H3" i="9"/>
  <c r="F20" i="1"/>
  <c r="D3" i="9"/>
  <c r="F8" i="1"/>
  <c r="F9" i="1"/>
  <c r="F10" i="1"/>
  <c r="F11" i="1"/>
  <c r="F12" i="1"/>
  <c r="F13" i="1"/>
  <c r="F14" i="1"/>
  <c r="F15" i="1"/>
  <c r="F16" i="1"/>
  <c r="F17" i="1"/>
  <c r="D19" i="1"/>
  <c r="F19" i="1"/>
  <c r="D21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6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3" i="1"/>
  <c r="F54" i="1"/>
  <c r="F55" i="1"/>
  <c r="F56" i="1"/>
  <c r="F57" i="1"/>
  <c r="F66" i="1"/>
  <c r="F68" i="1"/>
  <c r="F59" i="1"/>
  <c r="I3" i="9"/>
  <c r="I5" i="9"/>
  <c r="D5" i="9"/>
  <c r="H5" i="9"/>
  <c r="E80" i="5"/>
  <c r="F80" i="5"/>
  <c r="G80" i="5"/>
  <c r="H80" i="5"/>
  <c r="I80" i="5"/>
  <c r="J80" i="5"/>
  <c r="K80" i="5"/>
  <c r="L80" i="5"/>
  <c r="D80" i="5"/>
  <c r="D63" i="1"/>
  <c r="M80" i="5"/>
  <c r="M42" i="1"/>
  <c r="M51" i="5"/>
  <c r="M52" i="5"/>
  <c r="M53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7" i="5"/>
  <c r="M26" i="5"/>
  <c r="M27" i="5"/>
  <c r="M28" i="5"/>
  <c r="M29" i="5"/>
  <c r="M30" i="5"/>
  <c r="M31" i="5"/>
  <c r="M32" i="5"/>
  <c r="M33" i="5"/>
  <c r="M34" i="5"/>
  <c r="M35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5" i="5"/>
  <c r="H14" i="8"/>
  <c r="J13" i="8"/>
  <c r="J14" i="8"/>
  <c r="J15" i="8"/>
  <c r="J16" i="8"/>
  <c r="J17" i="8"/>
  <c r="D23" i="5"/>
  <c r="E23" i="5"/>
  <c r="F23" i="5"/>
  <c r="G23" i="5"/>
  <c r="H23" i="5"/>
  <c r="I23" i="5"/>
  <c r="J23" i="5"/>
  <c r="K23" i="5"/>
  <c r="L23" i="5"/>
  <c r="C23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7" i="5"/>
  <c r="J6" i="8"/>
  <c r="J7" i="8"/>
  <c r="J8" i="8"/>
  <c r="J9" i="8"/>
  <c r="J10" i="8"/>
  <c r="J11" i="8"/>
  <c r="J12" i="8"/>
  <c r="J20" i="8"/>
  <c r="J21" i="8"/>
  <c r="J22" i="8"/>
  <c r="J23" i="8"/>
  <c r="J24" i="8"/>
  <c r="J25" i="8"/>
  <c r="M23" i="5"/>
  <c r="N27" i="1"/>
  <c r="M45" i="1"/>
  <c r="F12" i="7"/>
  <c r="F5" i="7"/>
  <c r="F6" i="7"/>
  <c r="F7" i="7"/>
  <c r="F8" i="7"/>
  <c r="F9" i="7"/>
  <c r="F4" i="7"/>
  <c r="E12" i="7"/>
  <c r="B12" i="7"/>
  <c r="B14" i="7"/>
  <c r="C9" i="7"/>
  <c r="C8" i="7"/>
  <c r="C7" i="7"/>
  <c r="C6" i="7"/>
  <c r="C5" i="7"/>
  <c r="C4" i="7"/>
  <c r="D4" i="7"/>
  <c r="D5" i="7"/>
  <c r="D6" i="7"/>
  <c r="D7" i="7"/>
  <c r="D8" i="7"/>
  <c r="D9" i="7"/>
  <c r="D12" i="7"/>
  <c r="F41" i="4"/>
  <c r="F43" i="4"/>
  <c r="M50" i="1"/>
  <c r="M8" i="1"/>
  <c r="M27" i="1"/>
  <c r="M46" i="1"/>
  <c r="M47" i="1"/>
  <c r="M49" i="1"/>
  <c r="F69" i="1"/>
  <c r="M51" i="1"/>
  <c r="M53" i="1"/>
</calcChain>
</file>

<file path=xl/sharedStrings.xml><?xml version="1.0" encoding="utf-8"?>
<sst xmlns="http://schemas.openxmlformats.org/spreadsheetml/2006/main" count="844" uniqueCount="464">
  <si>
    <t>Assemble Fest 2017 Budget</t>
  </si>
  <si>
    <t xml:space="preserve">Expenditure </t>
  </si>
  <si>
    <t xml:space="preserve">Income  </t>
  </si>
  <si>
    <t>Daily Rate / Fee / Cost</t>
  </si>
  <si>
    <t>Days / Weeks/ Unit</t>
  </si>
  <si>
    <t>Cost Description</t>
  </si>
  <si>
    <t xml:space="preserve">Total </t>
  </si>
  <si>
    <t>Cost Descriptions</t>
  </si>
  <si>
    <t>Status</t>
  </si>
  <si>
    <t>Expected</t>
  </si>
  <si>
    <t xml:space="preserve">Confirmed </t>
  </si>
  <si>
    <t>Staffing Costs</t>
  </si>
  <si>
    <t>Festival Director (MO)</t>
  </si>
  <si>
    <t>Earned</t>
  </si>
  <si>
    <t>Box Office Sales (total sales)</t>
  </si>
  <si>
    <t>Producer (BP)</t>
  </si>
  <si>
    <t>AF Fundraiser - raffle</t>
  </si>
  <si>
    <t>Confirmed</t>
  </si>
  <si>
    <t>Curator (AM)</t>
  </si>
  <si>
    <t>Newland Community Contribution</t>
  </si>
  <si>
    <t>Marketing Manager (RS)</t>
  </si>
  <si>
    <t>Festival Stage and Production Manager (JT)</t>
  </si>
  <si>
    <t>LA</t>
  </si>
  <si>
    <t xml:space="preserve">Hull City Council </t>
  </si>
  <si>
    <t>Community Engagement Officer (LB)</t>
  </si>
  <si>
    <t>Box Office Manager</t>
  </si>
  <si>
    <t>Public</t>
  </si>
  <si>
    <t>Arts Council</t>
  </si>
  <si>
    <t>Head Venue Manager</t>
  </si>
  <si>
    <t xml:space="preserve">City of Culture </t>
  </si>
  <si>
    <t>Get-in/Get-out crew (20hrs x £9ph)</t>
  </si>
  <si>
    <t>2017 Creative Communities Programme</t>
  </si>
  <si>
    <t>Venue Managers x 8</t>
  </si>
  <si>
    <t>Heritage Lottery</t>
  </si>
  <si>
    <t>Unity Theatre Trust</t>
  </si>
  <si>
    <t>Festival Costs</t>
  </si>
  <si>
    <t>Festival Commissions</t>
  </si>
  <si>
    <t xml:space="preserve">Split Infintative </t>
  </si>
  <si>
    <t xml:space="preserve">Additional Activity </t>
  </si>
  <si>
    <t>Box Office Split (50% split)</t>
  </si>
  <si>
    <t>Private</t>
  </si>
  <si>
    <t>Assemble Fest Beer</t>
  </si>
  <si>
    <t>Collaborator fee - 1250 x 6 (5 days plus travel/expen.)</t>
  </si>
  <si>
    <t>Assemble Fest contribution</t>
  </si>
  <si>
    <t xml:space="preserve">Marketing </t>
  </si>
  <si>
    <t>Business sponsorship</t>
  </si>
  <si>
    <t>Accounting software - Xero</t>
  </si>
  <si>
    <t>Programme sponsorship</t>
  </si>
  <si>
    <t>Accessibility Contingency</t>
  </si>
  <si>
    <t>Crowdfunding</t>
  </si>
  <si>
    <t>Technical Hire</t>
  </si>
  <si>
    <t>Public / EMPLOYERS Liability</t>
  </si>
  <si>
    <t>Public / Employers liability for OSOS Rehearsals</t>
  </si>
  <si>
    <t>Event Licensing</t>
  </si>
  <si>
    <t>Logistical Equipment</t>
  </si>
  <si>
    <t>In Kind</t>
  </si>
  <si>
    <t xml:space="preserve">Hull University - Partner Personel Support </t>
  </si>
  <si>
    <t>Radio Hire</t>
  </si>
  <si>
    <t>Theatre Company Internal Support</t>
  </si>
  <si>
    <t>Admin and printing</t>
  </si>
  <si>
    <t>Hull Truck - Equipment, Rehearsal,  Time</t>
  </si>
  <si>
    <t xml:space="preserve">Accountant - final statement </t>
  </si>
  <si>
    <t>Business Venues - Rehearsal Time, Marketing</t>
  </si>
  <si>
    <t xml:space="preserve"> </t>
  </si>
  <si>
    <t>Evaluation Tools</t>
  </si>
  <si>
    <t xml:space="preserve">Commissioned Company match funding </t>
  </si>
  <si>
    <t>Newland Contribution - Happy Hour</t>
  </si>
  <si>
    <t>Larkins - Food for Bellow Theatre performance</t>
  </si>
  <si>
    <t>Accomodation - Slung Low digs/flat for June</t>
  </si>
  <si>
    <t>Our Street Our Stage</t>
  </si>
  <si>
    <t>Road Closure: bay closure signage, bus re-routing signage</t>
  </si>
  <si>
    <t>Lydias Cakeaway - use of venue for OSOS Event Base</t>
  </si>
  <si>
    <t>Road Closure: licences</t>
  </si>
  <si>
    <t>Grafton Hotel - use of venue for Festival Event Base</t>
  </si>
  <si>
    <t>Road Closure: All Occassions barriers and signage</t>
  </si>
  <si>
    <t>Hull 2017 - road closure licence</t>
  </si>
  <si>
    <t xml:space="preserve">Daniel Bye and Boff Whalley </t>
  </si>
  <si>
    <t>Hull 2017 - volunteer support (OSOS stewards)</t>
  </si>
  <si>
    <t>Choir</t>
  </si>
  <si>
    <t>Lo:cus Dance</t>
  </si>
  <si>
    <t>Total in kind</t>
  </si>
  <si>
    <t xml:space="preserve">Jon Beney </t>
  </si>
  <si>
    <t xml:space="preserve">Visual Artist </t>
  </si>
  <si>
    <t xml:space="preserve">Broccolily </t>
  </si>
  <si>
    <t>In kind</t>
  </si>
  <si>
    <t>Production Manager  (HB)</t>
  </si>
  <si>
    <t>Total Incomings (cash)</t>
  </si>
  <si>
    <t>Technical Stage Manager AF</t>
  </si>
  <si>
    <t>Total Incomings + In kind</t>
  </si>
  <si>
    <t xml:space="preserve">Stage managers x 7 x 3days @95 </t>
  </si>
  <si>
    <t>OSOS Production Assistant (JM)</t>
  </si>
  <si>
    <t>Total Expenditure FESTIVAL</t>
  </si>
  <si>
    <t>Prestige Support (Stewards)</t>
  </si>
  <si>
    <t>Total Expenditure OUR STREET</t>
  </si>
  <si>
    <t>Production Costs - see OSOS tab for breakdown</t>
  </si>
  <si>
    <t>Total Expenditure</t>
  </si>
  <si>
    <t>Marketing</t>
  </si>
  <si>
    <t>Heritage Research Coordinator (DD)</t>
  </si>
  <si>
    <t>To raise</t>
  </si>
  <si>
    <t>Rights for images</t>
  </si>
  <si>
    <t xml:space="preserve">Documentation for legacy </t>
  </si>
  <si>
    <t xml:space="preserve">Accessibility </t>
  </si>
  <si>
    <t>Design comission and maufacture of planters + plaque</t>
  </si>
  <si>
    <t>Contingency</t>
  </si>
  <si>
    <t>Contingency @ 3%</t>
  </si>
  <si>
    <t>A - Kingston Swing Donation</t>
  </si>
  <si>
    <t>B - Extra printing for letters</t>
  </si>
  <si>
    <t>Contingency less A + B</t>
  </si>
  <si>
    <t>TOTAL FESTIVAL + OUR STREET</t>
  </si>
  <si>
    <t>TOTAL FESTIVAL + OUR STREET + CONTINGENCY</t>
  </si>
  <si>
    <t>Income</t>
  </si>
  <si>
    <t>Actual</t>
  </si>
  <si>
    <t>Original (March)</t>
  </si>
  <si>
    <t>Reasons for variance</t>
  </si>
  <si>
    <t>Tribune Trust</t>
  </si>
  <si>
    <t>Unsuccessful due to number of applications</t>
  </si>
  <si>
    <t>Esmee Fairbairn</t>
  </si>
  <si>
    <t>Did not need to apply due to revised costs</t>
  </si>
  <si>
    <t>Extra contingency</t>
  </si>
  <si>
    <t>Businesses did not comit to fundriaising as originally pledged</t>
  </si>
  <si>
    <t>Negotiated amount with Newland Garage</t>
  </si>
  <si>
    <t>£1928 crowdfunded, but had to minus fee's</t>
  </si>
  <si>
    <t>Total Cash</t>
  </si>
  <si>
    <t>Offered by venue when Bellow Theatre were commissioned</t>
  </si>
  <si>
    <t>Offered by Slung Low</t>
  </si>
  <si>
    <t>Negotiated by AF when OSOS plans developed and showed a need for base separate to green room/artists base</t>
  </si>
  <si>
    <t>Negotiated by AF</t>
  </si>
  <si>
    <t>Workshop costs - 150 x 2 (facilitators fee)</t>
  </si>
  <si>
    <t>Offered by facilitators</t>
  </si>
  <si>
    <t>Hull 2017 City of Culture - road closure licence</t>
  </si>
  <si>
    <t>Included in Hull 2017's city centre mulitple closure licence application</t>
  </si>
  <si>
    <t>Hull 2017 City of Culture - road closure volunteer stewards</t>
  </si>
  <si>
    <t>Volunteer request approved</t>
  </si>
  <si>
    <t>TOTAL INCOME (cash)</t>
  </si>
  <si>
    <t>Total Income + In kind</t>
  </si>
  <si>
    <t>Days cut down due to ACE decision and delay</t>
  </si>
  <si>
    <t>Re-evaluated where we needed staff</t>
  </si>
  <si>
    <t>Not as many needed for Additional Activity spaces</t>
  </si>
  <si>
    <t>Commissioned companies didn't pitch for full amounts</t>
  </si>
  <si>
    <t>Used un-used days from Curator fee and added it into programming pot</t>
  </si>
  <si>
    <t>Workshop Costs</t>
  </si>
  <si>
    <t>Facilitators and venues provided it as in-kind</t>
  </si>
  <si>
    <t>Ticketing systems</t>
  </si>
  <si>
    <t>Went with a different box office system</t>
  </si>
  <si>
    <t>Went with a different system</t>
  </si>
  <si>
    <t>Didn't need as many TENS</t>
  </si>
  <si>
    <t>Agreed amount</t>
  </si>
  <si>
    <t xml:space="preserve">Came in at a lot less than what we'd been advised. </t>
  </si>
  <si>
    <t>Cost was for MD, which Boff Whalley is now doing</t>
  </si>
  <si>
    <t>Stage managers x 7, Stewards and Production Assistant</t>
  </si>
  <si>
    <t>Prestige Support was less than budgeted for</t>
  </si>
  <si>
    <t>Wanted more days to allow for more indepth research and more support for artists and work on legacy brochure</t>
  </si>
  <si>
    <t>New cost since HLF application</t>
  </si>
  <si>
    <t>3% of total costs</t>
  </si>
  <si>
    <t>Cash Flow Forecast - 2017</t>
  </si>
  <si>
    <t>BALANCE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</si>
  <si>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</si>
  <si>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</si>
  <si>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</si>
  <si>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</si>
  <si>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</si>
  <si>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</si>
  <si>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</si>
  <si>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</si>
  <si>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</si>
  <si>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SEP-JAN</t>
  </si>
  <si>
    <t>Line total</t>
  </si>
  <si>
    <t>Incomings</t>
  </si>
  <si>
    <t>AF contribution</t>
  </si>
  <si>
    <t>ACE</t>
  </si>
  <si>
    <t>City of Culture  - CCP</t>
  </si>
  <si>
    <t>City of Culture</t>
  </si>
  <si>
    <t>Heritage Lottery Funding</t>
  </si>
  <si>
    <t>Hull City Council - Grants for Arts</t>
  </si>
  <si>
    <t xml:space="preserve">Split Infinative </t>
  </si>
  <si>
    <t>Business donations</t>
  </si>
  <si>
    <t>Programme donation</t>
  </si>
  <si>
    <t xml:space="preserve">Assemble Fest Raffle </t>
  </si>
  <si>
    <t>Newland community contribution - Happy Hour</t>
  </si>
  <si>
    <t>Box Office total sales</t>
  </si>
  <si>
    <t>Total</t>
  </si>
  <si>
    <t>Total out</t>
  </si>
  <si>
    <t>Cashflow movement</t>
  </si>
  <si>
    <t>Net cash</t>
  </si>
  <si>
    <t>EXPENDITURE - ON GOING</t>
  </si>
  <si>
    <t>#64</t>
  </si>
  <si>
    <t>22/05/2017</t>
  </si>
  <si>
    <t>HANNAH BLAMIRE - VAN HIRE</t>
  </si>
  <si>
    <t>OSOS PRODUCTION</t>
  </si>
  <si>
    <t>RECEIPT</t>
  </si>
  <si>
    <t>#63</t>
  </si>
  <si>
    <t>THE WORKS - STATIONARY</t>
  </si>
  <si>
    <t>ADDITIONAL ACTIVITY</t>
  </si>
  <si>
    <t>#62</t>
  </si>
  <si>
    <t>EASICHALK SC PAINT</t>
  </si>
  <si>
    <t>#61</t>
  </si>
  <si>
    <t>19/05/2017</t>
  </si>
  <si>
    <t>WOODEN LETTERS CO.</t>
  </si>
  <si>
    <t>INVOICE</t>
  </si>
  <si>
    <t>#60</t>
  </si>
  <si>
    <t>18/05/2017</t>
  </si>
  <si>
    <t>SCRIBES - PROGRAMMES</t>
  </si>
  <si>
    <t>MARKETING</t>
  </si>
  <si>
    <t>need rich to send</t>
  </si>
  <si>
    <t>#59</t>
  </si>
  <si>
    <t xml:space="preserve">SCRIBES - </t>
  </si>
  <si>
    <t>#58</t>
  </si>
  <si>
    <t>17/05/2017</t>
  </si>
  <si>
    <t>APUS PRODUCTIONS - PAYMENT #2</t>
  </si>
  <si>
    <t>PROGRAMMING</t>
  </si>
  <si>
    <t>#57</t>
  </si>
  <si>
    <t>THEATRE ON THE EDGE - PAYMENT #2</t>
  </si>
  <si>
    <t>#56</t>
  </si>
  <si>
    <t>BELLOW THEATRE - PAYMENT #2</t>
  </si>
  <si>
    <t>#55</t>
  </si>
  <si>
    <t>INDIGO MOON - PAYMENT #2</t>
  </si>
  <si>
    <t>#54</t>
  </si>
  <si>
    <t>BRICK BY BRICK - PAYMENT #2</t>
  </si>
  <si>
    <t>#53</t>
  </si>
  <si>
    <t>APUS PRODUCTIONS - PAYMENT #1</t>
  </si>
  <si>
    <t>#52</t>
  </si>
  <si>
    <t>16/05/2017</t>
  </si>
  <si>
    <t>HULL CITY COUNCIL - TEN LICENCES</t>
  </si>
  <si>
    <t>LICENSES</t>
  </si>
  <si>
    <t>CHEQUE</t>
  </si>
  <si>
    <t>#51</t>
  </si>
  <si>
    <t>#50</t>
  </si>
  <si>
    <t>BROCCOLILY THEATRE - DESIGN FEE</t>
  </si>
  <si>
    <t>#49</t>
  </si>
  <si>
    <t>15/05/2017</t>
  </si>
  <si>
    <t>SCRIBES - LETTER DROP WAVE #2</t>
  </si>
  <si>
    <t>OSOS ADMIN/PRINTING</t>
  </si>
  <si>
    <t>#48</t>
  </si>
  <si>
    <t>SEEGOLD PRODUCTIONS - PAYMENT #2</t>
  </si>
  <si>
    <t>#47</t>
  </si>
  <si>
    <t>MADELEINE O'REILLY - PAYMENT #2</t>
  </si>
  <si>
    <t>STAFF</t>
  </si>
  <si>
    <t>#46</t>
  </si>
  <si>
    <t>BEX PHILLIPS - PAYMENT #2</t>
  </si>
  <si>
    <t>#45</t>
  </si>
  <si>
    <t>TS FOUNDRY - MARKS SPECIAL SHIRT</t>
  </si>
  <si>
    <t>CROWDFUNDER MARKETING</t>
  </si>
  <si>
    <t>#44</t>
  </si>
  <si>
    <t>JON BENEY - PAYMENT #1</t>
  </si>
  <si>
    <t>OSOS ARTISTS</t>
  </si>
  <si>
    <t>#43</t>
  </si>
  <si>
    <t>HANNAH BLAMIRE - PAYMENT #2</t>
  </si>
  <si>
    <t>#42</t>
  </si>
  <si>
    <t>LOUISE BROWN - PAYMENT #2</t>
  </si>
  <si>
    <t>#41</t>
  </si>
  <si>
    <t>ADAM FOLEY - PRODUCTION EQUIP (SPEAKERS, BINS)</t>
  </si>
  <si>
    <t>#40</t>
  </si>
  <si>
    <t>ANDREW ROSS - DISTIRBUTION</t>
  </si>
  <si>
    <t>#39</t>
  </si>
  <si>
    <t>WWW.CKB.UK.COM - LANYARDS TOMORROW</t>
  </si>
  <si>
    <t>LOGISTICS EQUIPMENT</t>
  </si>
  <si>
    <t>#38</t>
  </si>
  <si>
    <t>SCRIBES - LANYARD ID CARDS</t>
  </si>
  <si>
    <t>#37</t>
  </si>
  <si>
    <t>SCRIBES - EVENT PLAN</t>
  </si>
  <si>
    <t>#36</t>
  </si>
  <si>
    <t>WILKO.COM - RUBBLE BAGS</t>
  </si>
  <si>
    <t>#35</t>
  </si>
  <si>
    <t>ALAMY.COM - RIGHTS FOR IMAGE</t>
  </si>
  <si>
    <t>OSOS IMAGE RIGHTS</t>
  </si>
  <si>
    <t>#34</t>
  </si>
  <si>
    <t>SCRIBES - POSTCARDS</t>
  </si>
  <si>
    <t>#33</t>
  </si>
  <si>
    <t>BROCCOLILY THEATRE - OSOS PAYMENT #1</t>
  </si>
  <si>
    <t>#32</t>
  </si>
  <si>
    <t>SOBANANAPENGUIN - PAYMENT #2</t>
  </si>
  <si>
    <t>#31</t>
  </si>
  <si>
    <t>JOSE TEVAR - PAYMENT #2</t>
  </si>
  <si>
    <t>#30</t>
  </si>
  <si>
    <t>ALEX MITCHELL - PAYMENT #2</t>
  </si>
  <si>
    <t>#29</t>
  </si>
  <si>
    <t>JOANNA MORLEY - RECEIPT FOR PRAMS</t>
  </si>
  <si>
    <t>#28</t>
  </si>
  <si>
    <t>DAVID J MILLER INSURANCE</t>
  </si>
  <si>
    <t>INSURANCE</t>
  </si>
  <si>
    <t>need to save to dropbox</t>
  </si>
  <si>
    <t>#27</t>
  </si>
  <si>
    <t>NINE HUNDRED COMMS. RADIO HIRE</t>
  </si>
  <si>
    <t>invoice</t>
  </si>
  <si>
    <t>#26</t>
  </si>
  <si>
    <t>HANNAH BLAMIRE - PAYMENT #1</t>
  </si>
  <si>
    <t>#25</t>
  </si>
  <si>
    <t>LOUISE BROWN - PAYMENT #1</t>
  </si>
  <si>
    <t>need to scan invoice</t>
  </si>
  <si>
    <t>#24</t>
  </si>
  <si>
    <t>SCRIBES - FLYERS</t>
  </si>
  <si>
    <t>#23</t>
  </si>
  <si>
    <t>BEX PHILLIPS - PAYMENT #1</t>
  </si>
  <si>
    <t>#22</t>
  </si>
  <si>
    <t>HENCILLA CANWORTH - REHEARSAL INSURANCE</t>
  </si>
  <si>
    <t>#21</t>
  </si>
  <si>
    <t>SCRIBES DIGITAL - street closure wave 1</t>
  </si>
  <si>
    <t>#20</t>
  </si>
  <si>
    <t>XERO - ACCOUNTING TEST PAYMENT</t>
  </si>
  <si>
    <t>ADMIN/PRINTING</t>
  </si>
  <si>
    <t>#19</t>
  </si>
  <si>
    <t>INDIGO MOON - PAYMENT #1</t>
  </si>
  <si>
    <t>#18</t>
  </si>
  <si>
    <t>SEEGOLD PRODUCTIONS - PAYMENT #1</t>
  </si>
  <si>
    <t>#17</t>
  </si>
  <si>
    <t>BELLOW THEATRE - PAYMENT #1</t>
  </si>
  <si>
    <t>#16</t>
  </si>
  <si>
    <t>THEATRE OT EDGE - PAYMENT #1</t>
  </si>
  <si>
    <t>#15</t>
  </si>
  <si>
    <t>ALEX MITCHELL - PAYMENT #1</t>
  </si>
  <si>
    <t>#14</t>
  </si>
  <si>
    <t>BRICK BY BRICK THEATRE - PAYMENT #1</t>
  </si>
  <si>
    <t>#13</t>
  </si>
  <si>
    <t>NEW EMAIL ACCOUNT (ADMIN@ASSEMBLEFEST.CO.UK)</t>
  </si>
  <si>
    <t>EMAIL/WEB HOST</t>
  </si>
  <si>
    <t>need to request from macace</t>
  </si>
  <si>
    <t>#12</t>
  </si>
  <si>
    <t>TESCO DIRECT - COMMUNITY LIAISON PHONE</t>
  </si>
  <si>
    <t>receipt</t>
  </si>
  <si>
    <t>#11</t>
  </si>
  <si>
    <t>MADELEINE O'REILLY - PAYMENT #1</t>
  </si>
  <si>
    <t>#10</t>
  </si>
  <si>
    <t>SOBANANAPENGUIN - PAYMENT #1</t>
  </si>
  <si>
    <t>#9</t>
  </si>
  <si>
    <t>JOSE TEVAR - PAYMENT #1</t>
  </si>
  <si>
    <t>#8</t>
  </si>
  <si>
    <t>SCRIBES ORDER</t>
  </si>
  <si>
    <t>need invoice from maddy/rich</t>
  </si>
  <si>
    <t>#7</t>
  </si>
  <si>
    <t xml:space="preserve">SCRIBES ORDER 46553 </t>
  </si>
  <si>
    <t>#6</t>
  </si>
  <si>
    <t>FACET PHOTOGRAPHY</t>
  </si>
  <si>
    <t>#5</t>
  </si>
  <si>
    <t>FLOAT: FUNDRAISING NIGHT</t>
  </si>
  <si>
    <t>FUNDRAISING</t>
  </si>
  <si>
    <t>receipt - refunded</t>
  </si>
  <si>
    <t>#4</t>
  </si>
  <si>
    <t xml:space="preserve">MACACE INV192543                      </t>
  </si>
  <si>
    <t>#3</t>
  </si>
  <si>
    <t xml:space="preserve">MACACE INV191883  </t>
  </si>
  <si>
    <t>#2</t>
  </si>
  <si>
    <t>PINKY - ARTIST COMMISSION</t>
  </si>
  <si>
    <t>#1</t>
  </si>
  <si>
    <t>BEX PHILLIPS          ASSEMBLE FEST      BBP</t>
  </si>
  <si>
    <t>TRAVEL EXPENSES</t>
  </si>
  <si>
    <t>Admin/Printing</t>
  </si>
  <si>
    <t>Creative - AA</t>
  </si>
  <si>
    <t>Logistics</t>
  </si>
  <si>
    <t>Equip. Hire FEST</t>
  </si>
  <si>
    <t>Production OSOS</t>
  </si>
  <si>
    <t>TOTAL</t>
  </si>
  <si>
    <t>SPENT</t>
  </si>
  <si>
    <t>REMAINING</t>
  </si>
  <si>
    <t xml:space="preserve">Expenditure OSOS Budget </t>
  </si>
  <si>
    <t>Element/Scene</t>
  </si>
  <si>
    <t xml:space="preserve">Artist </t>
  </si>
  <si>
    <t xml:space="preserve">What </t>
  </si>
  <si>
    <t xml:space="preserve">Notes/Details </t>
  </si>
  <si>
    <t xml:space="preserve">Costs </t>
  </si>
  <si>
    <t xml:space="preserve">Song for Newland </t>
  </si>
  <si>
    <t xml:space="preserve">Dan Bye and Boff Whalley </t>
  </si>
  <si>
    <t xml:space="preserve">Rehearsal Costs </t>
  </si>
  <si>
    <t>Space, printing for 50 members Tea/Coffee</t>
  </si>
  <si>
    <t xml:space="preserve">R and D </t>
  </si>
  <si>
    <t>Expenses</t>
  </si>
  <si>
    <t>Costume</t>
  </si>
  <si>
    <t xml:space="preserve">Performers Own </t>
  </si>
  <si>
    <t xml:space="preserve">Newland Mural </t>
  </si>
  <si>
    <t>Andy Pea TBC</t>
  </si>
  <si>
    <t xml:space="preserve">Decleaux hire costs </t>
  </si>
  <si>
    <t>Hiring billboard in Clothes Factor carpark</t>
  </si>
  <si>
    <t xml:space="preserve">Paints materials </t>
  </si>
  <si>
    <t xml:space="preserve">Paint and tools by arrangement with Scrapstore and Hessle Road paint supplier. </t>
  </si>
  <si>
    <t xml:space="preserve">Origins of Newland </t>
  </si>
  <si>
    <t>Madeleine O'Reilly (dir.)</t>
  </si>
  <si>
    <t>Set - astro turf</t>
  </si>
  <si>
    <t>20 metres by 3 metres, discounted by arrangement with Concept Carpets</t>
  </si>
  <si>
    <t>Volunteers</t>
  </si>
  <si>
    <t xml:space="preserve">In kind </t>
  </si>
  <si>
    <t>Costumes</t>
  </si>
  <si>
    <t xml:space="preserve">4 performers x £50 per costume </t>
  </si>
  <si>
    <t>Whitsun Carnival</t>
  </si>
  <si>
    <t xml:space="preserve">Broccolily Theatre </t>
  </si>
  <si>
    <t xml:space="preserve">Rehearsals Costs </t>
  </si>
  <si>
    <t xml:space="preserve">Printing, research tools </t>
  </si>
  <si>
    <t xml:space="preserve">Costumes </t>
  </si>
  <si>
    <t>20 x £40 per head</t>
  </si>
  <si>
    <t>Props</t>
  </si>
  <si>
    <t xml:space="preserve">Skipping Ropes, Sacks, made props - Scrapstore and Newland Pet and Gardens </t>
  </si>
  <si>
    <t xml:space="preserve">Adelphi </t>
  </si>
  <si>
    <t>Band</t>
  </si>
  <si>
    <t xml:space="preserve">Band's fee </t>
  </si>
  <si>
    <t>Staging</t>
  </si>
  <si>
    <t>Structure/hired staging</t>
  </si>
  <si>
    <t>Dancing Mums</t>
  </si>
  <si>
    <t>4 dancers x £30 per head - 1960s costumes sourced at local charity shops</t>
  </si>
  <si>
    <t xml:space="preserve">lo:cus dance </t>
  </si>
  <si>
    <t xml:space="preserve">Props </t>
  </si>
  <si>
    <t xml:space="preserve">1960s look prams and hand bags x 4 </t>
  </si>
  <si>
    <t xml:space="preserve">Rehearsal costs </t>
  </si>
  <si>
    <t xml:space="preserve">Rehearsals, props, facilitities </t>
  </si>
  <si>
    <t xml:space="preserve">Recycling Bin Drums </t>
  </si>
  <si>
    <t>Hull Samba</t>
  </si>
  <si>
    <t>Group's fee</t>
  </si>
  <si>
    <t>Wheelie bins, bags, recycled materials for drums from Scrapstore</t>
  </si>
  <si>
    <t xml:space="preserve">Hull Pals </t>
  </si>
  <si>
    <t>Rehearsals props, facilitities, rehearsal music</t>
  </si>
  <si>
    <t xml:space="preserve">1900s with black armband and WW1 - sourced from Slung Low, York Theatre Royal, Northern Broadsides </t>
  </si>
  <si>
    <t xml:space="preserve">Technical </t>
  </si>
  <si>
    <t>Jose Tevar (PM)</t>
  </si>
  <si>
    <t xml:space="preserve">Sound </t>
  </si>
  <si>
    <t>Hire of 4 x wheelie bin speakers - in kind from Dale Summerville</t>
  </si>
  <si>
    <t xml:space="preserve">2 x wheelie bin speakers made at £350 each </t>
  </si>
  <si>
    <t>Mini-rig for Blue tooth speakers for prams, plus high power BT transmitter</t>
  </si>
  <si>
    <t>LX</t>
  </si>
  <si>
    <t xml:space="preserve">Additional LEDS in wheelie bins powered by car batteries </t>
  </si>
  <si>
    <t xml:space="preserve">12V RGB 5050 LEDS IP20 60PER METRE 10MM WIDTH 14.4W (5M REEL) -x 40 m </t>
  </si>
  <si>
    <t>Total Production Budget without contingency</t>
  </si>
  <si>
    <t>Total Production Budget with contingency</t>
  </si>
  <si>
    <t>Theatre Company - Commissions</t>
  </si>
  <si>
    <t>% of total of what was applied for</t>
  </si>
  <si>
    <t xml:space="preserve">Theatre Companies </t>
  </si>
  <si>
    <t>Original</t>
  </si>
  <si>
    <t xml:space="preserve">Additonal </t>
  </si>
  <si>
    <t xml:space="preserve">Rounded </t>
  </si>
  <si>
    <t>New Amounts</t>
  </si>
  <si>
    <t>Bellow</t>
  </si>
  <si>
    <t xml:space="preserve">Indigo Moon </t>
  </si>
  <si>
    <t xml:space="preserve">Brick by Brick </t>
  </si>
  <si>
    <t>She Productions</t>
  </si>
  <si>
    <t xml:space="preserve">Hull Carnival Arts </t>
  </si>
  <si>
    <t xml:space="preserve">Theatre on the Edge </t>
  </si>
  <si>
    <t>Total of what was applied for</t>
  </si>
  <si>
    <t>Total AF Budget</t>
  </si>
  <si>
    <t>Extra to allocate</t>
  </si>
  <si>
    <t>bold and black - paid,</t>
  </si>
  <si>
    <t>grey - pending payment</t>
  </si>
  <si>
    <t>1st</t>
  </si>
  <si>
    <t xml:space="preserve">2nd </t>
  </si>
  <si>
    <t>3rd</t>
  </si>
  <si>
    <t>Date</t>
  </si>
  <si>
    <t>amount - 30%</t>
  </si>
  <si>
    <t>amount - 35%</t>
  </si>
  <si>
    <t>AF</t>
  </si>
  <si>
    <t>Director</t>
  </si>
  <si>
    <t>Producer</t>
  </si>
  <si>
    <t>DELAY 28/04</t>
  </si>
  <si>
    <t>Event &amp; Stage Manager</t>
  </si>
  <si>
    <t>Marketing Manager</t>
  </si>
  <si>
    <t>Curator</t>
  </si>
  <si>
    <t>Community Engagement Officer</t>
  </si>
  <si>
    <t>Production Manager (OSOS)</t>
  </si>
  <si>
    <t>DELAY 4-MAY</t>
  </si>
  <si>
    <t>HMV</t>
  </si>
  <si>
    <t>SMs</t>
  </si>
  <si>
    <t>OSOS SMs</t>
  </si>
  <si>
    <t>OSOS Tech SM</t>
  </si>
  <si>
    <t>Companies</t>
  </si>
  <si>
    <t>Brick By Brick</t>
  </si>
  <si>
    <t>Bellow Theatre</t>
  </si>
  <si>
    <t>Hull Carnival Arts</t>
  </si>
  <si>
    <t>DELAY 17/05/2017</t>
  </si>
  <si>
    <t>Indigo Moon</t>
  </si>
  <si>
    <t>Theatre on the 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</si>
</sst>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£&quot;#,##0;[Red]\-&quot;£&quot;#,##0"/>
    <numFmt numFmtId="43" formatCode="_-* #,##0.00_-;\-* #,##0.00_-;_-* &quot;-&quot;??_-;_-@_-"/>
    <numFmt numFmtId="164" formatCode="#,##0;[Red]#,##0"/>
    <numFmt numFmtId="165" formatCode="#,##0.0000000000000;[Red]#,##0.0000000000000"/>
    <numFmt numFmtId="166" formatCode="#,##0_ ;[Red]\-#,##0\ "/>
    <numFmt numFmtId="167" formatCode="0.000000000000000%"/>
    <numFmt numFmtId="168" formatCode="#,##0.00_ ;[Red]\-#,##0.00\ "/>
    <numFmt numFmtId="169" formatCode="#,##0.00;[Red]#,##0.00"/>
    <numFmt numFmtId="170" formatCode="m/d/yy;@"/>
  </numFmts>
  <fonts count="2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0.5"/>
      <color theme="1"/>
      <name val="Trebuchet MS"/>
      <family val="2"/>
    </font>
    <font>
      <b/>
      <sz val="1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9177D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50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Border="1"/>
    <xf numFmtId="2" fontId="0" fillId="0" borderId="0" xfId="0" applyNumberFormat="1"/>
    <xf numFmtId="2" fontId="0" fillId="0" borderId="0" xfId="0" applyNumberFormat="1" applyFill="1" applyBorder="1"/>
    <xf numFmtId="0" fontId="5" fillId="0" borderId="0" xfId="0" applyFont="1" applyFill="1" applyBorder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3" xfId="0" applyBorder="1"/>
    <xf numFmtId="0" fontId="0" fillId="0" borderId="6" xfId="0" applyFill="1" applyBorder="1"/>
    <xf numFmtId="0" fontId="0" fillId="0" borderId="7" xfId="0" applyBorder="1"/>
    <xf numFmtId="164" fontId="0" fillId="0" borderId="8" xfId="0" applyNumberFormat="1" applyBorder="1"/>
    <xf numFmtId="2" fontId="0" fillId="0" borderId="4" xfId="0" applyNumberFormat="1" applyBorder="1"/>
    <xf numFmtId="0" fontId="0" fillId="0" borderId="1" xfId="0" applyFill="1" applyBorder="1"/>
    <xf numFmtId="2" fontId="0" fillId="0" borderId="5" xfId="0" applyNumberFormat="1" applyBorder="1"/>
    <xf numFmtId="0" fontId="0" fillId="0" borderId="0" xfId="0" applyFill="1" applyAlignment="1">
      <alignment horizontal="right"/>
    </xf>
    <xf numFmtId="2" fontId="0" fillId="0" borderId="0" xfId="0" applyNumberFormat="1" applyFill="1" applyAlignment="1">
      <alignment horizontal="right"/>
    </xf>
    <xf numFmtId="0" fontId="7" fillId="0" borderId="0" xfId="0" applyFont="1" applyAlignment="1">
      <alignment horizontal="right"/>
    </xf>
    <xf numFmtId="165" fontId="0" fillId="0" borderId="0" xfId="0" applyNumberFormat="1" applyFill="1"/>
    <xf numFmtId="1" fontId="0" fillId="0" borderId="0" xfId="0" applyNumberFormat="1" applyFill="1"/>
    <xf numFmtId="1" fontId="3" fillId="0" borderId="0" xfId="0" applyNumberFormat="1" applyFont="1" applyFill="1"/>
    <xf numFmtId="2" fontId="0" fillId="0" borderId="1" xfId="0" applyNumberForma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7" xfId="0" applyFill="1" applyBorder="1"/>
    <xf numFmtId="0" fontId="8" fillId="2" borderId="0" xfId="0" applyFont="1" applyFill="1"/>
    <xf numFmtId="0" fontId="7" fillId="0" borderId="7" xfId="0" applyFont="1" applyBorder="1"/>
    <xf numFmtId="0" fontId="7" fillId="0" borderId="6" xfId="0" applyFont="1" applyBorder="1"/>
    <xf numFmtId="0" fontId="0" fillId="0" borderId="0" xfId="0" applyFont="1" applyBorder="1"/>
    <xf numFmtId="0" fontId="6" fillId="0" borderId="7" xfId="0" applyFont="1" applyFill="1" applyBorder="1"/>
    <xf numFmtId="0" fontId="0" fillId="0" borderId="7" xfId="0" applyFont="1" applyFill="1" applyBorder="1"/>
    <xf numFmtId="164" fontId="0" fillId="0" borderId="7" xfId="0" applyNumberFormat="1" applyBorder="1"/>
    <xf numFmtId="0" fontId="0" fillId="0" borderId="0" xfId="0" applyFont="1"/>
    <xf numFmtId="0" fontId="0" fillId="0" borderId="1" xfId="0" applyFont="1" applyBorder="1"/>
    <xf numFmtId="0" fontId="0" fillId="0" borderId="9" xfId="0" applyBorder="1"/>
    <xf numFmtId="0" fontId="7" fillId="0" borderId="10" xfId="0" applyFont="1" applyBorder="1"/>
    <xf numFmtId="0" fontId="0" fillId="0" borderId="9" xfId="0" applyFill="1" applyBorder="1"/>
    <xf numFmtId="0" fontId="0" fillId="0" borderId="9" xfId="0" applyFont="1" applyBorder="1"/>
    <xf numFmtId="0" fontId="9" fillId="2" borderId="0" xfId="0" applyFont="1" applyFill="1"/>
    <xf numFmtId="0" fontId="9" fillId="2" borderId="9" xfId="0" applyFont="1" applyFill="1" applyBorder="1"/>
    <xf numFmtId="0" fontId="9" fillId="2" borderId="1" xfId="0" applyFont="1" applyFill="1" applyBorder="1"/>
    <xf numFmtId="14" fontId="9" fillId="2" borderId="0" xfId="0" applyNumberFormat="1" applyFont="1" applyFill="1"/>
    <xf numFmtId="0" fontId="10" fillId="0" borderId="1" xfId="0" applyFont="1" applyBorder="1"/>
    <xf numFmtId="0" fontId="7" fillId="0" borderId="3" xfId="0" applyFont="1" applyBorder="1" applyAlignment="1">
      <alignment horizontal="left" vertical="center"/>
    </xf>
    <xf numFmtId="0" fontId="7" fillId="0" borderId="11" xfId="0" applyFont="1" applyBorder="1"/>
    <xf numFmtId="0" fontId="0" fillId="0" borderId="11" xfId="0" applyBorder="1"/>
    <xf numFmtId="0" fontId="0" fillId="0" borderId="2" xfId="0" applyBorder="1"/>
    <xf numFmtId="0" fontId="11" fillId="0" borderId="1" xfId="0" applyFont="1" applyBorder="1"/>
    <xf numFmtId="2" fontId="7" fillId="0" borderId="0" xfId="0" applyNumberFormat="1" applyFont="1" applyBorder="1"/>
    <xf numFmtId="2" fontId="6" fillId="0" borderId="0" xfId="0" applyNumberFormat="1" applyFont="1" applyBorder="1"/>
    <xf numFmtId="0" fontId="7" fillId="0" borderId="1" xfId="0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7" fillId="3" borderId="7" xfId="0" applyFont="1" applyFill="1" applyBorder="1"/>
    <xf numFmtId="164" fontId="0" fillId="0" borderId="3" xfId="0" applyNumberFormat="1" applyFill="1" applyBorder="1"/>
    <xf numFmtId="0" fontId="10" fillId="0" borderId="0" xfId="0" applyFont="1" applyFill="1" applyBorder="1"/>
    <xf numFmtId="0" fontId="19" fillId="2" borderId="0" xfId="0" applyFont="1" applyFill="1" applyAlignment="1">
      <alignment horizontal="left"/>
    </xf>
    <xf numFmtId="10" fontId="0" fillId="0" borderId="0" xfId="0" applyNumberFormat="1"/>
    <xf numFmtId="9" fontId="0" fillId="0" borderId="0" xfId="0" applyNumberFormat="1"/>
    <xf numFmtId="167" fontId="0" fillId="0" borderId="0" xfId="0" applyNumberFormat="1"/>
    <xf numFmtId="0" fontId="20" fillId="0" borderId="0" xfId="0" applyFont="1"/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/>
    <xf numFmtId="0" fontId="20" fillId="0" borderId="17" xfId="0" applyFont="1" applyBorder="1"/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/>
    <xf numFmtId="16" fontId="0" fillId="0" borderId="0" xfId="0" applyNumberFormat="1"/>
    <xf numFmtId="9" fontId="0" fillId="0" borderId="7" xfId="0" applyNumberFormat="1" applyBorder="1"/>
    <xf numFmtId="0" fontId="21" fillId="0" borderId="7" xfId="0" applyFont="1" applyBorder="1" applyAlignment="1">
      <alignment horizontal="center"/>
    </xf>
    <xf numFmtId="0" fontId="0" fillId="0" borderId="13" xfId="0" applyFill="1" applyBorder="1"/>
    <xf numFmtId="16" fontId="10" fillId="0" borderId="0" xfId="0" applyNumberFormat="1" applyFont="1"/>
    <xf numFmtId="0" fontId="22" fillId="0" borderId="0" xfId="0" applyFont="1"/>
    <xf numFmtId="2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2" fontId="18" fillId="0" borderId="0" xfId="0" applyNumberFormat="1" applyFont="1" applyFill="1" applyBorder="1"/>
    <xf numFmtId="2" fontId="1" fillId="2" borderId="0" xfId="0" applyNumberFormat="1" applyFont="1" applyFill="1" applyBorder="1" applyAlignment="1">
      <alignment horizontal="left"/>
    </xf>
    <xf numFmtId="2" fontId="7" fillId="0" borderId="7" xfId="0" applyNumberFormat="1" applyFont="1" applyFill="1" applyBorder="1"/>
    <xf numFmtId="2" fontId="7" fillId="0" borderId="0" xfId="0" applyNumberFormat="1" applyFont="1" applyFill="1" applyBorder="1"/>
    <xf numFmtId="2" fontId="7" fillId="0" borderId="0" xfId="0" applyNumberFormat="1" applyFont="1"/>
    <xf numFmtId="2" fontId="7" fillId="0" borderId="3" xfId="0" applyNumberFormat="1" applyFont="1" applyFill="1" applyBorder="1"/>
    <xf numFmtId="2" fontId="1" fillId="2" borderId="0" xfId="0" applyNumberFormat="1" applyFont="1" applyFill="1" applyAlignment="1">
      <alignment horizontal="left"/>
    </xf>
    <xf numFmtId="2" fontId="3" fillId="0" borderId="0" xfId="0" applyNumberFormat="1" applyFont="1" applyFill="1"/>
    <xf numFmtId="2" fontId="4" fillId="0" borderId="0" xfId="0" applyNumberFormat="1" applyFont="1" applyFill="1"/>
    <xf numFmtId="2" fontId="2" fillId="0" borderId="0" xfId="0" applyNumberFormat="1" applyFont="1"/>
    <xf numFmtId="2" fontId="0" fillId="0" borderId="7" xfId="0" applyNumberFormat="1" applyFill="1" applyBorder="1" applyAlignment="1">
      <alignment horizontal="right"/>
    </xf>
    <xf numFmtId="2" fontId="3" fillId="0" borderId="0" xfId="0" applyNumberFormat="1" applyFont="1" applyFill="1" applyBorder="1"/>
    <xf numFmtId="168" fontId="7" fillId="0" borderId="0" xfId="1" applyNumberFormat="1" applyFont="1" applyBorder="1"/>
    <xf numFmtId="168" fontId="17" fillId="0" borderId="0" xfId="1" applyNumberFormat="1" applyFont="1"/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 applyFill="1" applyBorder="1"/>
    <xf numFmtId="2" fontId="0" fillId="0" borderId="0" xfId="0" applyNumberFormat="1"/>
    <xf numFmtId="0" fontId="0" fillId="0" borderId="0" xfId="0" applyFill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4" fillId="0" borderId="0" xfId="0" applyFont="1" applyFill="1"/>
    <xf numFmtId="2" fontId="0" fillId="0" borderId="0" xfId="0" applyNumberFormat="1" applyFill="1"/>
    <xf numFmtId="0" fontId="8" fillId="2" borderId="0" xfId="0" applyFont="1" applyFill="1"/>
    <xf numFmtId="0" fontId="0" fillId="0" borderId="0" xfId="0" applyFont="1"/>
    <xf numFmtId="2" fontId="7" fillId="0" borderId="8" xfId="0" applyNumberFormat="1" applyFont="1" applyBorder="1"/>
    <xf numFmtId="0" fontId="7" fillId="0" borderId="0" xfId="0" applyFont="1" applyBorder="1"/>
    <xf numFmtId="0" fontId="7" fillId="3" borderId="7" xfId="0" applyFont="1" applyFill="1" applyBorder="1"/>
    <xf numFmtId="0" fontId="7" fillId="3" borderId="6" xfId="0" applyFont="1" applyFill="1" applyBorder="1"/>
    <xf numFmtId="2" fontId="14" fillId="3" borderId="6" xfId="0" applyNumberFormat="1" applyFont="1" applyFill="1" applyBorder="1"/>
    <xf numFmtId="0" fontId="7" fillId="0" borderId="0" xfId="0" applyFont="1"/>
    <xf numFmtId="166" fontId="7" fillId="0" borderId="0" xfId="0" applyNumberFormat="1" applyFont="1" applyBorder="1"/>
    <xf numFmtId="166" fontId="7" fillId="0" borderId="0" xfId="0" applyNumberFormat="1" applyFont="1"/>
    <xf numFmtId="0" fontId="0" fillId="0" borderId="5" xfId="0" applyFont="1" applyFill="1" applyBorder="1"/>
    <xf numFmtId="166" fontId="0" fillId="0" borderId="0" xfId="1" applyNumberFormat="1" applyFont="1" applyBorder="1"/>
    <xf numFmtId="166" fontId="7" fillId="0" borderId="0" xfId="1" applyNumberFormat="1" applyFont="1" applyBorder="1"/>
    <xf numFmtId="166" fontId="0" fillId="0" borderId="1" xfId="1" applyNumberFormat="1" applyFont="1" applyBorder="1"/>
    <xf numFmtId="166" fontId="0" fillId="0" borderId="0" xfId="1" applyNumberFormat="1" applyFont="1"/>
    <xf numFmtId="0" fontId="0" fillId="0" borderId="0" xfId="0" applyFont="1" applyFill="1" applyBorder="1"/>
    <xf numFmtId="6" fontId="0" fillId="0" borderId="0" xfId="0" applyNumberFormat="1" applyFill="1"/>
    <xf numFmtId="0" fontId="0" fillId="3" borderId="12" xfId="0" applyFill="1" applyBorder="1"/>
    <xf numFmtId="0" fontId="0" fillId="3" borderId="13" xfId="0" applyFill="1" applyBorder="1"/>
    <xf numFmtId="166" fontId="0" fillId="3" borderId="13" xfId="1" applyNumberFormat="1" applyFont="1" applyFill="1" applyBorder="1"/>
    <xf numFmtId="166" fontId="0" fillId="0" borderId="12" xfId="1" applyNumberFormat="1" applyFont="1" applyBorder="1"/>
    <xf numFmtId="0" fontId="13" fillId="0" borderId="7" xfId="0" applyFont="1" applyFill="1" applyBorder="1"/>
    <xf numFmtId="166" fontId="0" fillId="0" borderId="3" xfId="1" applyNumberFormat="1" applyFont="1" applyBorder="1"/>
    <xf numFmtId="166" fontId="0" fillId="0" borderId="1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 applyFill="1"/>
    <xf numFmtId="166" fontId="0" fillId="0" borderId="0" xfId="0" applyNumberFormat="1"/>
    <xf numFmtId="0" fontId="16" fillId="0" borderId="0" xfId="0" applyFont="1"/>
    <xf numFmtId="0" fontId="10" fillId="3" borderId="12" xfId="0" applyFont="1" applyFill="1" applyBorder="1"/>
    <xf numFmtId="0" fontId="17" fillId="3" borderId="13" xfId="0" applyFont="1" applyFill="1" applyBorder="1"/>
    <xf numFmtId="166" fontId="17" fillId="3" borderId="12" xfId="1" applyNumberFormat="1" applyFont="1" applyFill="1" applyBorder="1"/>
    <xf numFmtId="166" fontId="17" fillId="3" borderId="13" xfId="1" applyNumberFormat="1" applyFont="1" applyFill="1" applyBorder="1"/>
    <xf numFmtId="0" fontId="0" fillId="3" borderId="12" xfId="0" applyFont="1" applyFill="1" applyBorder="1"/>
    <xf numFmtId="0" fontId="7" fillId="3" borderId="13" xfId="0" applyFont="1" applyFill="1" applyBorder="1"/>
    <xf numFmtId="166" fontId="7" fillId="3" borderId="12" xfId="1" applyNumberFormat="1" applyFont="1" applyFill="1" applyBorder="1"/>
    <xf numFmtId="166" fontId="7" fillId="3" borderId="13" xfId="1" applyNumberFormat="1" applyFont="1" applyFill="1" applyBorder="1"/>
    <xf numFmtId="166" fontId="0" fillId="0" borderId="5" xfId="1" applyNumberFormat="1" applyFont="1" applyFill="1" applyBorder="1"/>
    <xf numFmtId="166" fontId="14" fillId="0" borderId="0" xfId="0" applyNumberFormat="1" applyFont="1"/>
    <xf numFmtId="166" fontId="14" fillId="0" borderId="0" xfId="1" applyNumberFormat="1" applyFont="1" applyBorder="1"/>
    <xf numFmtId="166" fontId="13" fillId="0" borderId="0" xfId="1" applyNumberFormat="1" applyFont="1"/>
    <xf numFmtId="166" fontId="13" fillId="0" borderId="0" xfId="1" applyNumberFormat="1" applyFont="1" applyBorder="1"/>
    <xf numFmtId="0" fontId="7" fillId="0" borderId="1" xfId="0" applyFont="1" applyBorder="1"/>
    <xf numFmtId="166" fontId="7" fillId="0" borderId="1" xfId="0" applyNumberFormat="1" applyFont="1" applyBorder="1"/>
    <xf numFmtId="166" fontId="7" fillId="0" borderId="1" xfId="1" applyNumberFormat="1" applyFont="1" applyBorder="1"/>
    <xf numFmtId="166" fontId="7" fillId="0" borderId="0" xfId="1" applyNumberFormat="1" applyFont="1"/>
    <xf numFmtId="166" fontId="17" fillId="0" borderId="0" xfId="1" applyNumberFormat="1" applyFont="1"/>
    <xf numFmtId="166" fontId="17" fillId="0" borderId="0" xfId="1" applyNumberFormat="1" applyFont="1" applyBorder="1"/>
    <xf numFmtId="0" fontId="13" fillId="0" borderId="0" xfId="0" applyFont="1"/>
    <xf numFmtId="16" fontId="13" fillId="0" borderId="0" xfId="0" applyNumberFormat="1" applyFont="1"/>
    <xf numFmtId="0" fontId="17" fillId="0" borderId="0" xfId="0" applyFont="1"/>
    <xf numFmtId="16" fontId="23" fillId="0" borderId="0" xfId="0" applyNumberFormat="1" applyFont="1"/>
    <xf numFmtId="0" fontId="24" fillId="0" borderId="0" xfId="0" applyFont="1"/>
    <xf numFmtId="166" fontId="24" fillId="0" borderId="0" xfId="1" applyNumberFormat="1" applyFont="1"/>
    <xf numFmtId="0" fontId="7" fillId="0" borderId="7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166" fontId="7" fillId="0" borderId="0" xfId="1" applyNumberFormat="1" applyFont="1" applyFill="1"/>
    <xf numFmtId="166" fontId="12" fillId="0" borderId="0" xfId="1" applyNumberFormat="1" applyFont="1" applyFill="1" applyBorder="1"/>
    <xf numFmtId="166" fontId="12" fillId="0" borderId="0" xfId="1" applyNumberFormat="1" applyFont="1" applyFill="1"/>
    <xf numFmtId="169" fontId="7" fillId="0" borderId="5" xfId="0" applyNumberFormat="1" applyFont="1" applyBorder="1"/>
    <xf numFmtId="2" fontId="13" fillId="0" borderId="6" xfId="0" applyNumberFormat="1" applyFont="1" applyBorder="1" applyProtection="1">
      <protection locked="0"/>
    </xf>
    <xf numFmtId="2" fontId="15" fillId="0" borderId="1" xfId="0" applyNumberFormat="1" applyFont="1" applyBorder="1" applyAlignment="1">
      <alignment horizontal="right" vertical="center"/>
    </xf>
    <xf numFmtId="2" fontId="13" fillId="0" borderId="1" xfId="1" applyNumberFormat="1" applyFont="1" applyFill="1" applyBorder="1"/>
    <xf numFmtId="2" fontId="13" fillId="0" borderId="1" xfId="1" applyNumberFormat="1" applyFont="1" applyBorder="1"/>
    <xf numFmtId="2" fontId="10" fillId="3" borderId="14" xfId="1" applyNumberFormat="1" applyFont="1" applyFill="1" applyBorder="1"/>
    <xf numFmtId="2" fontId="13" fillId="0" borderId="6" xfId="1" applyNumberFormat="1" applyFont="1" applyBorder="1"/>
    <xf numFmtId="2" fontId="0" fillId="3" borderId="14" xfId="1" applyNumberFormat="1" applyFont="1" applyFill="1" applyBorder="1"/>
    <xf numFmtId="2" fontId="13" fillId="0" borderId="1" xfId="0" applyNumberFormat="1" applyFont="1" applyBorder="1"/>
    <xf numFmtId="2" fontId="0" fillId="0" borderId="0" xfId="1" applyNumberFormat="1" applyFont="1" applyFill="1"/>
    <xf numFmtId="4" fontId="17" fillId="3" borderId="12" xfId="1" applyNumberFormat="1" applyFont="1" applyFill="1" applyBorder="1"/>
    <xf numFmtId="4" fontId="17" fillId="3" borderId="13" xfId="1" applyNumberFormat="1" applyFont="1" applyFill="1" applyBorder="1"/>
    <xf numFmtId="16" fontId="0" fillId="0" borderId="0" xfId="0" applyNumberFormat="1" applyFont="1"/>
    <xf numFmtId="166" fontId="20" fillId="0" borderId="0" xfId="1" applyNumberFormat="1" applyFont="1" applyFill="1"/>
    <xf numFmtId="166" fontId="20" fillId="0" borderId="0" xfId="1" applyNumberFormat="1" applyFont="1" applyFill="1" applyBorder="1"/>
    <xf numFmtId="0" fontId="0" fillId="0" borderId="5" xfId="0" applyFill="1" applyBorder="1"/>
    <xf numFmtId="0" fontId="4" fillId="0" borderId="5" xfId="0" applyFont="1" applyFill="1" applyBorder="1"/>
    <xf numFmtId="0" fontId="0" fillId="0" borderId="5" xfId="0" applyBorder="1"/>
    <xf numFmtId="0" fontId="7" fillId="0" borderId="0" xfId="0" applyFont="1" applyFill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4" borderId="0" xfId="0" applyFill="1" applyBorder="1"/>
    <xf numFmtId="14" fontId="0" fillId="0" borderId="0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11" borderId="18" xfId="0" applyFont="1" applyFill="1" applyBorder="1" applyAlignment="1">
      <alignment horizontal="center"/>
    </xf>
    <xf numFmtId="0" fontId="7" fillId="10" borderId="18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8" borderId="18" xfId="0" applyFont="1" applyFill="1" applyBorder="1" applyAlignment="1">
      <alignment horizontal="center"/>
    </xf>
    <xf numFmtId="2" fontId="7" fillId="0" borderId="18" xfId="0" applyNumberFormat="1" applyFont="1" applyBorder="1"/>
    <xf numFmtId="0" fontId="7" fillId="9" borderId="18" xfId="0" applyFont="1" applyFill="1" applyBorder="1" applyAlignment="1">
      <alignment horizontal="center"/>
    </xf>
    <xf numFmtId="2" fontId="0" fillId="0" borderId="0" xfId="0" applyNumberFormat="1" applyFont="1" applyBorder="1"/>
    <xf numFmtId="2" fontId="0" fillId="0" borderId="19" xfId="0" applyNumberFormat="1" applyFont="1" applyBorder="1"/>
    <xf numFmtId="0" fontId="14" fillId="0" borderId="18" xfId="0" applyFont="1" applyBorder="1" applyAlignment="1">
      <alignment horizontal="center"/>
    </xf>
    <xf numFmtId="0" fontId="14" fillId="0" borderId="0" xfId="0" applyFont="1"/>
    <xf numFmtId="0" fontId="13" fillId="0" borderId="18" xfId="0" applyFont="1" applyBorder="1"/>
    <xf numFmtId="0" fontId="13" fillId="0" borderId="0" xfId="0" applyFont="1" applyBorder="1"/>
    <xf numFmtId="0" fontId="13" fillId="0" borderId="0" xfId="0" applyFont="1" applyFill="1" applyBorder="1"/>
    <xf numFmtId="0" fontId="7" fillId="0" borderId="18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/>
    </xf>
    <xf numFmtId="170" fontId="0" fillId="0" borderId="0" xfId="0" applyNumberFormat="1" applyBorder="1"/>
    <xf numFmtId="0" fontId="0" fillId="4" borderId="0" xfId="0" applyFill="1" applyBorder="1" applyAlignment="1">
      <alignment horizontal="left"/>
    </xf>
    <xf numFmtId="2" fontId="14" fillId="0" borderId="0" xfId="0" applyNumberFormat="1" applyFont="1" applyBorder="1"/>
    <xf numFmtId="0" fontId="14" fillId="0" borderId="0" xfId="0" applyFont="1" applyBorder="1"/>
    <xf numFmtId="0" fontId="14" fillId="0" borderId="18" xfId="0" applyFont="1" applyBorder="1"/>
    <xf numFmtId="0" fontId="0" fillId="12" borderId="0" xfId="0" applyFill="1"/>
    <xf numFmtId="0" fontId="8" fillId="12" borderId="0" xfId="0" applyFont="1" applyFill="1"/>
    <xf numFmtId="3" fontId="0" fillId="0" borderId="0" xfId="0" applyNumberFormat="1"/>
    <xf numFmtId="0" fontId="8" fillId="12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17" fillId="0" borderId="7" xfId="0" applyFont="1" applyFill="1" applyBorder="1"/>
    <xf numFmtId="0" fontId="8" fillId="0" borderId="7" xfId="0" applyFont="1" applyFill="1" applyBorder="1"/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0" fontId="24" fillId="0" borderId="0" xfId="0" applyFont="1" applyFill="1" applyAlignment="1">
      <alignment wrapText="1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2"/>
    </xf>
    <xf numFmtId="0" fontId="0" fillId="0" borderId="0" xfId="0" applyFont="1" applyAlignment="1">
      <alignment vertical="center"/>
    </xf>
    <xf numFmtId="2" fontId="25" fillId="0" borderId="0" xfId="0" applyNumberFormat="1" applyFont="1" applyFill="1" applyBorder="1"/>
    <xf numFmtId="0" fontId="0" fillId="0" borderId="0" xfId="0" applyFont="1" applyAlignment="1">
      <alignment horizontal="left" indent="2"/>
    </xf>
    <xf numFmtId="0" fontId="0" fillId="0" borderId="0" xfId="0" applyFont="1" applyAlignment="1">
      <alignment horizontal="center"/>
    </xf>
    <xf numFmtId="0" fontId="8" fillId="13" borderId="0" xfId="0" applyFont="1" applyFill="1"/>
    <xf numFmtId="0" fontId="8" fillId="13" borderId="0" xfId="0" applyFont="1" applyFill="1" applyBorder="1"/>
    <xf numFmtId="0" fontId="0" fillId="13" borderId="0" xfId="0" applyFill="1"/>
    <xf numFmtId="0" fontId="8" fillId="12" borderId="0" xfId="0" applyFont="1" applyFill="1" applyAlignment="1">
      <alignment horizontal="center"/>
    </xf>
    <xf numFmtId="0" fontId="0" fillId="12" borderId="1" xfId="0" applyFill="1" applyBorder="1"/>
    <xf numFmtId="2" fontId="13" fillId="12" borderId="1" xfId="0" applyNumberFormat="1" applyFont="1" applyFill="1" applyBorder="1"/>
    <xf numFmtId="2" fontId="0" fillId="0" borderId="0" xfId="0" applyNumberFormat="1" applyFill="1" applyBorder="1" applyAlignment="1">
      <alignment horizontal="center" wrapText="1"/>
    </xf>
    <xf numFmtId="2" fontId="0" fillId="0" borderId="7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2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colors>
    <mruColors>
      <color rgb="FFF9177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opLeftCell="B35" zoomScale="70" zoomScaleNormal="70" zoomScalePageLayoutView="70" workbookViewId="0">
      <selection activeCell="M52" sqref="M52"/>
    </sheetView>
  </sheetViews>
  <sheetFormatPr defaultColWidth="8.85546875" defaultRowHeight="15" x14ac:dyDescent="0.25"/>
  <cols>
    <col min="1" max="1" width="14.28515625" customWidth="1"/>
    <col min="2" max="2" width="52" bestFit="1" customWidth="1"/>
    <col min="3" max="3" width="3.42578125" customWidth="1"/>
    <col min="4" max="4" width="14.140625" style="7" customWidth="1"/>
    <col min="5" max="5" width="13.42578125" customWidth="1"/>
    <col min="6" max="6" width="13.85546875" style="7" customWidth="1"/>
    <col min="7" max="7" width="9.85546875" customWidth="1"/>
    <col min="8" max="8" width="8.85546875" style="10" customWidth="1"/>
    <col min="9" max="9" width="10.28515625" style="3" customWidth="1"/>
    <col min="10" max="10" width="41.85546875" customWidth="1"/>
    <col min="11" max="11" width="13.140625" customWidth="1"/>
    <col min="12" max="12" width="11.42578125" bestFit="1" customWidth="1"/>
    <col min="13" max="13" width="13.42578125" customWidth="1"/>
    <col min="14" max="14" width="12.140625" style="7" customWidth="1"/>
    <col min="15" max="15" width="9.7109375" bestFit="1" customWidth="1"/>
    <col min="16" max="16" width="10.42578125" bestFit="1" customWidth="1"/>
  </cols>
  <sheetData>
    <row r="1" spans="1:17" ht="25.5" customHeight="1" x14ac:dyDescent="0.3">
      <c r="A1" s="62" t="s">
        <v>0</v>
      </c>
      <c r="B1" s="1"/>
      <c r="C1" s="1"/>
      <c r="D1" s="87"/>
      <c r="E1" s="1"/>
      <c r="F1" s="82"/>
      <c r="G1" s="2"/>
      <c r="H1" s="2"/>
      <c r="I1" s="62" t="s">
        <v>0</v>
      </c>
      <c r="J1" s="2"/>
      <c r="K1" s="2"/>
      <c r="L1" s="2"/>
      <c r="M1" s="2"/>
      <c r="N1" s="82"/>
      <c r="O1" s="2"/>
      <c r="P1" s="2"/>
      <c r="Q1" s="2"/>
    </row>
    <row r="2" spans="1:17" x14ac:dyDescent="0.25">
      <c r="A2" s="95"/>
      <c r="B2" s="95"/>
      <c r="C2" s="95"/>
      <c r="D2" s="99"/>
      <c r="E2" s="95"/>
      <c r="F2" s="97"/>
      <c r="G2" s="95"/>
      <c r="I2" s="96"/>
      <c r="J2" s="95"/>
      <c r="K2" s="95"/>
      <c r="L2" s="95"/>
      <c r="M2" s="95"/>
      <c r="N2" s="99"/>
      <c r="O2" s="95"/>
      <c r="P2" s="95"/>
      <c r="Q2" s="95"/>
    </row>
    <row r="3" spans="1:17" ht="15.75" x14ac:dyDescent="0.25">
      <c r="A3" s="4" t="s">
        <v>1</v>
      </c>
      <c r="B3" s="95"/>
      <c r="C3" s="95"/>
      <c r="D3" s="99"/>
      <c r="E3" s="95"/>
      <c r="F3" s="97"/>
      <c r="G3" s="95"/>
      <c r="I3" s="6" t="s">
        <v>2</v>
      </c>
      <c r="J3" s="95"/>
      <c r="K3" s="96"/>
      <c r="L3" s="95"/>
      <c r="M3" s="95"/>
      <c r="N3" s="99"/>
      <c r="O3" s="95"/>
      <c r="P3" s="95"/>
      <c r="Q3" s="95"/>
    </row>
    <row r="4" spans="1:17" x14ac:dyDescent="0.25">
      <c r="A4" s="95"/>
      <c r="B4" s="95"/>
      <c r="C4" s="95"/>
      <c r="D4" s="99"/>
      <c r="E4" s="95"/>
      <c r="F4" s="97"/>
      <c r="G4" s="95"/>
      <c r="I4" s="96"/>
      <c r="J4" s="95"/>
      <c r="K4" s="96"/>
      <c r="L4" s="95"/>
      <c r="M4" s="95"/>
      <c r="N4" s="99"/>
      <c r="O4" s="95"/>
      <c r="P4" s="95"/>
      <c r="Q4" s="95"/>
    </row>
    <row r="5" spans="1:17" x14ac:dyDescent="0.25">
      <c r="A5" s="95"/>
      <c r="B5" s="100"/>
      <c r="C5" s="100"/>
      <c r="D5" s="243" t="s">
        <v>3</v>
      </c>
      <c r="E5" s="245" t="s">
        <v>4</v>
      </c>
      <c r="F5" s="8"/>
      <c r="G5" s="100"/>
      <c r="H5" s="18"/>
      <c r="I5" s="98"/>
      <c r="J5" s="98"/>
      <c r="K5" s="98"/>
      <c r="L5" s="96"/>
      <c r="M5" s="96"/>
      <c r="N5" s="99"/>
      <c r="O5" s="95"/>
      <c r="P5" s="95"/>
      <c r="Q5" s="95"/>
    </row>
    <row r="6" spans="1:17" s="15" customFormat="1" ht="15.75" x14ac:dyDescent="0.25">
      <c r="A6" s="103"/>
      <c r="B6" s="29" t="s">
        <v>5</v>
      </c>
      <c r="C6" s="29"/>
      <c r="D6" s="244"/>
      <c r="E6" s="246"/>
      <c r="F6" s="91" t="s">
        <v>6</v>
      </c>
      <c r="G6" s="29"/>
      <c r="H6" s="14"/>
      <c r="I6" s="29"/>
      <c r="J6" s="34" t="s">
        <v>7</v>
      </c>
      <c r="K6" s="35"/>
      <c r="L6" s="34" t="s">
        <v>8</v>
      </c>
      <c r="M6" s="36" t="s">
        <v>9</v>
      </c>
      <c r="N6" s="83" t="s">
        <v>10</v>
      </c>
      <c r="O6" s="103"/>
      <c r="P6" s="103"/>
      <c r="Q6" s="103"/>
    </row>
    <row r="7" spans="1:17" x14ac:dyDescent="0.25">
      <c r="A7" s="95"/>
      <c r="B7" s="100"/>
      <c r="C7" s="100"/>
      <c r="D7" s="105"/>
      <c r="E7" s="100"/>
      <c r="F7" s="8"/>
      <c r="G7" s="100"/>
      <c r="H7" s="18"/>
      <c r="I7" s="98"/>
      <c r="J7" s="100"/>
      <c r="K7" s="100"/>
      <c r="L7" s="95"/>
      <c r="M7" s="95"/>
      <c r="N7" s="53"/>
      <c r="O7" s="95"/>
      <c r="P7" s="95"/>
      <c r="Q7" s="95"/>
    </row>
    <row r="8" spans="1:17" x14ac:dyDescent="0.25">
      <c r="A8" s="95" t="s">
        <v>11</v>
      </c>
      <c r="B8" s="100" t="s">
        <v>12</v>
      </c>
      <c r="C8" s="100"/>
      <c r="D8" s="105">
        <v>95</v>
      </c>
      <c r="E8" s="100">
        <v>86</v>
      </c>
      <c r="F8" s="8">
        <f t="shared" ref="F8:F17" si="0">D8*E8</f>
        <v>8170</v>
      </c>
      <c r="G8" s="100"/>
      <c r="H8" s="18"/>
      <c r="I8" s="98" t="s">
        <v>13</v>
      </c>
      <c r="J8" s="98" t="s">
        <v>14</v>
      </c>
      <c r="K8" s="98"/>
      <c r="L8" s="98" t="s">
        <v>9</v>
      </c>
      <c r="M8" s="72">
        <f>F21*2</f>
        <v>2248</v>
      </c>
      <c r="N8" s="99"/>
      <c r="O8" s="95"/>
      <c r="P8" s="95"/>
      <c r="Q8" s="95"/>
    </row>
    <row r="9" spans="1:17" x14ac:dyDescent="0.25">
      <c r="A9" s="95"/>
      <c r="B9" s="100" t="s">
        <v>15</v>
      </c>
      <c r="C9" s="100"/>
      <c r="D9" s="105">
        <v>95</v>
      </c>
      <c r="E9" s="100">
        <v>86</v>
      </c>
      <c r="F9" s="8">
        <f t="shared" si="0"/>
        <v>8170</v>
      </c>
      <c r="G9" s="100"/>
      <c r="H9" s="18"/>
      <c r="I9" s="98"/>
      <c r="J9" s="98" t="s">
        <v>16</v>
      </c>
      <c r="K9" s="98"/>
      <c r="L9" s="98" t="s">
        <v>17</v>
      </c>
      <c r="M9" s="95"/>
      <c r="N9" s="84">
        <v>416</v>
      </c>
      <c r="O9" s="95"/>
      <c r="P9" s="95"/>
      <c r="Q9" s="95"/>
    </row>
    <row r="10" spans="1:17" x14ac:dyDescent="0.25">
      <c r="A10" s="95"/>
      <c r="B10" s="100" t="s">
        <v>18</v>
      </c>
      <c r="C10" s="100"/>
      <c r="D10" s="105">
        <v>95</v>
      </c>
      <c r="E10" s="100">
        <v>23</v>
      </c>
      <c r="F10" s="8">
        <f t="shared" si="0"/>
        <v>2185</v>
      </c>
      <c r="G10" s="100"/>
      <c r="H10" s="18"/>
      <c r="I10" s="98"/>
      <c r="J10" s="98" t="s">
        <v>19</v>
      </c>
      <c r="K10" s="98"/>
      <c r="L10" s="98" t="s">
        <v>9</v>
      </c>
      <c r="M10" s="98">
        <v>500</v>
      </c>
      <c r="N10" s="99"/>
      <c r="O10" s="95"/>
      <c r="P10" s="95"/>
      <c r="Q10" s="95"/>
    </row>
    <row r="11" spans="1:17" x14ac:dyDescent="0.25">
      <c r="A11" s="95"/>
      <c r="B11" s="100" t="s">
        <v>20</v>
      </c>
      <c r="C11" s="100"/>
      <c r="D11" s="105">
        <v>95</v>
      </c>
      <c r="E11" s="100">
        <v>43</v>
      </c>
      <c r="F11" s="8">
        <f>D11*E11</f>
        <v>4085</v>
      </c>
      <c r="G11" s="100"/>
      <c r="H11" s="18"/>
      <c r="I11" s="98"/>
      <c r="J11" s="100"/>
      <c r="K11" s="100"/>
      <c r="L11" s="100"/>
      <c r="M11" s="100"/>
      <c r="N11" s="85"/>
      <c r="O11" s="95"/>
      <c r="P11" s="95"/>
      <c r="Q11" s="95"/>
    </row>
    <row r="12" spans="1:17" x14ac:dyDescent="0.25">
      <c r="A12" s="95"/>
      <c r="B12" s="100" t="s">
        <v>21</v>
      </c>
      <c r="C12" s="100"/>
      <c r="D12" s="105">
        <v>95</v>
      </c>
      <c r="E12" s="100">
        <v>43</v>
      </c>
      <c r="F12" s="8">
        <f>D12*E12</f>
        <v>4085</v>
      </c>
      <c r="G12" s="100"/>
      <c r="H12" s="18"/>
      <c r="I12" s="98" t="s">
        <v>22</v>
      </c>
      <c r="J12" s="98" t="s">
        <v>23</v>
      </c>
      <c r="K12" s="98"/>
      <c r="L12" s="98" t="s">
        <v>17</v>
      </c>
      <c r="M12" s="98"/>
      <c r="N12" s="53">
        <v>5000</v>
      </c>
      <c r="O12" s="95"/>
      <c r="P12" s="95"/>
      <c r="Q12" s="95"/>
    </row>
    <row r="13" spans="1:17" x14ac:dyDescent="0.25">
      <c r="A13" s="95"/>
      <c r="B13" s="100" t="s">
        <v>24</v>
      </c>
      <c r="C13" s="95"/>
      <c r="D13" s="105">
        <v>95</v>
      </c>
      <c r="E13" s="100">
        <v>23</v>
      </c>
      <c r="F13" s="8">
        <f>D13*E13</f>
        <v>2185</v>
      </c>
      <c r="G13" s="100"/>
      <c r="H13" s="18"/>
      <c r="I13" s="98"/>
      <c r="J13" s="100"/>
      <c r="K13" s="100"/>
      <c r="L13" s="100"/>
      <c r="M13" s="100"/>
      <c r="N13" s="53"/>
      <c r="O13" s="95"/>
      <c r="P13" s="95"/>
      <c r="Q13" s="95"/>
    </row>
    <row r="14" spans="1:17" x14ac:dyDescent="0.25">
      <c r="A14" s="95"/>
      <c r="B14" s="100" t="s">
        <v>25</v>
      </c>
      <c r="C14" s="100"/>
      <c r="D14" s="105">
        <v>95</v>
      </c>
      <c r="E14" s="100">
        <v>2</v>
      </c>
      <c r="F14" s="8">
        <f t="shared" si="0"/>
        <v>190</v>
      </c>
      <c r="G14" s="100"/>
      <c r="H14" s="18"/>
      <c r="I14" s="98" t="s">
        <v>26</v>
      </c>
      <c r="J14" s="98" t="s">
        <v>27</v>
      </c>
      <c r="K14" s="98"/>
      <c r="L14" s="98" t="s">
        <v>9</v>
      </c>
      <c r="M14" s="95"/>
      <c r="N14" s="84">
        <v>57000</v>
      </c>
      <c r="O14" s="95"/>
      <c r="P14" s="95"/>
      <c r="Q14" s="95"/>
    </row>
    <row r="15" spans="1:17" x14ac:dyDescent="0.25">
      <c r="A15" s="95"/>
      <c r="B15" s="100" t="s">
        <v>28</v>
      </c>
      <c r="C15" s="100"/>
      <c r="D15" s="105">
        <v>95</v>
      </c>
      <c r="E15" s="100">
        <v>3</v>
      </c>
      <c r="F15" s="8">
        <f t="shared" si="0"/>
        <v>285</v>
      </c>
      <c r="G15" s="100"/>
      <c r="H15" s="18"/>
      <c r="I15" s="98"/>
      <c r="J15" s="98" t="s">
        <v>29</v>
      </c>
      <c r="K15" s="98"/>
      <c r="L15" s="61" t="s">
        <v>17</v>
      </c>
      <c r="M15" s="95"/>
      <c r="N15" s="84">
        <v>10000</v>
      </c>
      <c r="O15" s="95"/>
      <c r="P15" s="95"/>
      <c r="Q15" s="95"/>
    </row>
    <row r="16" spans="1:17" x14ac:dyDescent="0.25">
      <c r="A16" s="95"/>
      <c r="B16" s="100" t="s">
        <v>30</v>
      </c>
      <c r="C16" s="100"/>
      <c r="D16" s="105">
        <v>180</v>
      </c>
      <c r="E16" s="100">
        <v>1</v>
      </c>
      <c r="F16" s="8">
        <f t="shared" si="0"/>
        <v>180</v>
      </c>
      <c r="G16" s="100"/>
      <c r="H16" s="18"/>
      <c r="I16" s="98"/>
      <c r="J16" s="98" t="s">
        <v>31</v>
      </c>
      <c r="K16" s="98"/>
      <c r="L16" s="98" t="s">
        <v>17</v>
      </c>
      <c r="M16" s="95"/>
      <c r="N16" s="84">
        <v>14000</v>
      </c>
      <c r="O16" s="95"/>
      <c r="P16" s="95"/>
      <c r="Q16" s="95"/>
    </row>
    <row r="17" spans="1:21" x14ac:dyDescent="0.25">
      <c r="A17" s="95"/>
      <c r="B17" s="100" t="s">
        <v>32</v>
      </c>
      <c r="C17" s="100"/>
      <c r="D17" s="105">
        <v>95</v>
      </c>
      <c r="E17" s="100">
        <v>16</v>
      </c>
      <c r="F17" s="8">
        <f t="shared" si="0"/>
        <v>1520</v>
      </c>
      <c r="G17" s="100"/>
      <c r="H17" s="18"/>
      <c r="I17" s="98"/>
      <c r="J17" s="98" t="s">
        <v>33</v>
      </c>
      <c r="K17" s="98"/>
      <c r="L17" s="98" t="s">
        <v>9</v>
      </c>
      <c r="M17" s="95"/>
      <c r="N17" s="84">
        <v>17500</v>
      </c>
      <c r="O17" s="95"/>
      <c r="P17" s="95"/>
      <c r="Q17" s="95"/>
      <c r="R17" s="95"/>
      <c r="S17" s="95"/>
      <c r="T17" s="95"/>
      <c r="U17" s="95"/>
    </row>
    <row r="18" spans="1:21" x14ac:dyDescent="0.25">
      <c r="A18" s="95"/>
      <c r="B18" s="100"/>
      <c r="C18" s="100"/>
      <c r="D18" s="105"/>
      <c r="E18" s="100"/>
      <c r="F18" s="8"/>
      <c r="G18" s="100"/>
      <c r="H18" s="18"/>
      <c r="I18" s="98"/>
      <c r="J18" s="98" t="s">
        <v>34</v>
      </c>
      <c r="K18" s="98"/>
      <c r="L18" s="98" t="s">
        <v>17</v>
      </c>
      <c r="M18" s="98"/>
      <c r="N18" s="84">
        <v>500</v>
      </c>
      <c r="O18" s="95"/>
      <c r="P18" s="95"/>
      <c r="Q18" s="95"/>
      <c r="R18" s="95"/>
      <c r="S18" s="95"/>
      <c r="T18" s="95"/>
      <c r="U18" s="95"/>
    </row>
    <row r="19" spans="1:21" x14ac:dyDescent="0.25">
      <c r="A19" s="95" t="s">
        <v>35</v>
      </c>
      <c r="B19" s="100" t="s">
        <v>36</v>
      </c>
      <c r="C19" s="100"/>
      <c r="D19" s="105">
        <f>SUM(18465+60+110)</f>
        <v>18635</v>
      </c>
      <c r="E19" s="100">
        <v>1</v>
      </c>
      <c r="F19" s="8">
        <f t="shared" ref="F19:F25" si="1">D19*E19</f>
        <v>18635</v>
      </c>
      <c r="G19" s="100"/>
      <c r="H19" s="18"/>
      <c r="I19" s="98"/>
      <c r="J19" s="98" t="s">
        <v>37</v>
      </c>
      <c r="K19" s="100"/>
      <c r="L19" s="98" t="s">
        <v>17</v>
      </c>
      <c r="M19" s="95"/>
      <c r="N19" s="84">
        <v>500</v>
      </c>
      <c r="O19" s="95"/>
      <c r="P19" s="95"/>
      <c r="Q19" s="95"/>
      <c r="R19" s="95"/>
      <c r="S19" s="95"/>
      <c r="T19" s="95"/>
      <c r="U19" s="95"/>
    </row>
    <row r="20" spans="1:21" x14ac:dyDescent="0.25">
      <c r="A20" s="95"/>
      <c r="B20" s="100" t="s">
        <v>38</v>
      </c>
      <c r="C20" s="100"/>
      <c r="D20" s="105">
        <v>3475</v>
      </c>
      <c r="E20" s="100">
        <v>1</v>
      </c>
      <c r="F20" s="8">
        <f t="shared" si="1"/>
        <v>3475</v>
      </c>
      <c r="G20" s="100"/>
      <c r="H20" s="18"/>
      <c r="I20" s="98"/>
      <c r="J20" s="95"/>
      <c r="K20" s="95"/>
      <c r="L20" s="95"/>
      <c r="M20" s="95"/>
      <c r="N20" s="53"/>
      <c r="O20" s="95"/>
      <c r="P20" s="95"/>
      <c r="Q20" s="95"/>
      <c r="R20" s="95"/>
      <c r="S20" s="95"/>
      <c r="T20" s="95"/>
      <c r="U20" s="95"/>
    </row>
    <row r="21" spans="1:21" ht="15.75" x14ac:dyDescent="0.25">
      <c r="A21" s="95"/>
      <c r="B21" s="100" t="s">
        <v>39</v>
      </c>
      <c r="C21" s="100"/>
      <c r="D21" s="105">
        <f>(2248/2)</f>
        <v>1124</v>
      </c>
      <c r="E21" s="24">
        <v>1</v>
      </c>
      <c r="F21" s="92">
        <f t="shared" si="1"/>
        <v>1124</v>
      </c>
      <c r="G21" s="100"/>
      <c r="H21" s="18"/>
      <c r="I21" s="98" t="s">
        <v>40</v>
      </c>
      <c r="J21" s="98" t="s">
        <v>41</v>
      </c>
      <c r="K21" s="100"/>
      <c r="L21" s="98" t="s">
        <v>9</v>
      </c>
      <c r="M21" s="98">
        <v>500</v>
      </c>
      <c r="N21" s="99"/>
      <c r="O21" s="95"/>
      <c r="P21" s="95"/>
      <c r="Q21" s="95"/>
      <c r="R21" s="95"/>
      <c r="S21" s="95"/>
      <c r="T21" s="95"/>
      <c r="U21" s="95"/>
    </row>
    <row r="22" spans="1:21" ht="15.75" x14ac:dyDescent="0.25">
      <c r="A22" s="95"/>
      <c r="B22" s="100" t="s">
        <v>42</v>
      </c>
      <c r="C22" s="100"/>
      <c r="D22" s="88">
        <v>150</v>
      </c>
      <c r="E22" s="25">
        <v>50</v>
      </c>
      <c r="F22" s="92">
        <f t="shared" si="1"/>
        <v>7500</v>
      </c>
      <c r="G22" s="100"/>
      <c r="H22" s="18"/>
      <c r="I22" s="96"/>
      <c r="J22" s="98" t="s">
        <v>43</v>
      </c>
      <c r="K22" s="98"/>
      <c r="L22" s="98" t="s">
        <v>17</v>
      </c>
      <c r="M22" s="95"/>
      <c r="N22" s="84">
        <v>4422.2</v>
      </c>
      <c r="O22" s="95"/>
      <c r="P22" s="95"/>
      <c r="Q22" s="95"/>
      <c r="R22" s="95"/>
      <c r="S22" s="95"/>
      <c r="T22" s="95"/>
      <c r="U22" s="95"/>
    </row>
    <row r="23" spans="1:21" x14ac:dyDescent="0.25">
      <c r="A23" s="95"/>
      <c r="B23" s="100" t="s">
        <v>44</v>
      </c>
      <c r="C23" s="100"/>
      <c r="D23" s="105">
        <v>4000</v>
      </c>
      <c r="E23" s="24">
        <v>1</v>
      </c>
      <c r="F23" s="8">
        <f t="shared" si="1"/>
        <v>4000</v>
      </c>
      <c r="G23" s="100"/>
      <c r="H23" s="18"/>
      <c r="I23" s="96"/>
      <c r="J23" s="98" t="s">
        <v>45</v>
      </c>
      <c r="K23" s="98"/>
      <c r="L23" s="98" t="s">
        <v>9</v>
      </c>
      <c r="M23" s="98"/>
      <c r="N23" s="85">
        <v>171.85</v>
      </c>
      <c r="O23" s="95"/>
      <c r="P23" s="95"/>
      <c r="Q23" s="95"/>
      <c r="R23" s="95"/>
      <c r="S23" s="95"/>
      <c r="T23" s="95"/>
      <c r="U23" s="95"/>
    </row>
    <row r="24" spans="1:21" ht="15.75" x14ac:dyDescent="0.25">
      <c r="A24" s="95"/>
      <c r="B24" s="100" t="s">
        <v>46</v>
      </c>
      <c r="C24" s="100"/>
      <c r="D24" s="88">
        <v>13</v>
      </c>
      <c r="E24" s="24">
        <v>12</v>
      </c>
      <c r="F24" s="8">
        <f>D24*E24</f>
        <v>156</v>
      </c>
      <c r="G24" s="100"/>
      <c r="H24" s="18"/>
      <c r="I24" s="98"/>
      <c r="J24" s="98" t="s">
        <v>47</v>
      </c>
      <c r="K24" s="100"/>
      <c r="L24" s="98" t="s">
        <v>9</v>
      </c>
      <c r="M24" s="98"/>
      <c r="N24" s="85">
        <v>600</v>
      </c>
      <c r="O24" s="95"/>
      <c r="P24" s="95"/>
      <c r="Q24" s="95"/>
      <c r="R24" s="95"/>
      <c r="S24" s="95"/>
      <c r="T24" s="95"/>
      <c r="U24" s="95"/>
    </row>
    <row r="25" spans="1:21" x14ac:dyDescent="0.25">
      <c r="A25" s="95"/>
      <c r="B25" s="100" t="s">
        <v>48</v>
      </c>
      <c r="C25" s="100"/>
      <c r="D25" s="105">
        <v>200</v>
      </c>
      <c r="E25" s="100">
        <v>1</v>
      </c>
      <c r="F25" s="8">
        <f t="shared" si="1"/>
        <v>200</v>
      </c>
      <c r="G25" s="100"/>
      <c r="H25" s="18"/>
      <c r="I25" s="98"/>
      <c r="J25" s="98" t="s">
        <v>49</v>
      </c>
      <c r="K25" s="98"/>
      <c r="L25" s="98" t="s">
        <v>9</v>
      </c>
      <c r="M25" s="98"/>
      <c r="N25" s="85">
        <v>1751.56</v>
      </c>
      <c r="O25" s="95"/>
      <c r="P25" s="95"/>
      <c r="Q25" s="95"/>
      <c r="R25" s="95"/>
      <c r="S25" s="95"/>
      <c r="T25" s="95"/>
      <c r="U25" s="95"/>
    </row>
    <row r="26" spans="1:21" x14ac:dyDescent="0.25">
      <c r="A26" s="95"/>
      <c r="B26" s="100" t="s">
        <v>50</v>
      </c>
      <c r="C26" s="100"/>
      <c r="D26" s="105">
        <v>250</v>
      </c>
      <c r="E26" s="100">
        <v>1</v>
      </c>
      <c r="F26" s="8">
        <f t="shared" ref="F26:F34" si="2">E26*D26</f>
        <v>250</v>
      </c>
      <c r="G26" s="100"/>
      <c r="H26" s="18"/>
      <c r="I26" s="98"/>
      <c r="J26" s="98"/>
      <c r="K26" s="98"/>
      <c r="L26" s="98"/>
      <c r="M26" s="98"/>
      <c r="N26" s="85"/>
      <c r="O26" s="95"/>
      <c r="P26" s="95"/>
      <c r="Q26" s="95"/>
      <c r="R26" s="95"/>
      <c r="S26" s="95"/>
      <c r="T26" s="95"/>
      <c r="U26" s="95"/>
    </row>
    <row r="27" spans="1:21" x14ac:dyDescent="0.25">
      <c r="A27" s="95"/>
      <c r="B27" s="100" t="s">
        <v>51</v>
      </c>
      <c r="C27" s="100"/>
      <c r="D27" s="105">
        <v>610</v>
      </c>
      <c r="E27" s="100">
        <v>1</v>
      </c>
      <c r="F27" s="8">
        <f t="shared" si="2"/>
        <v>610</v>
      </c>
      <c r="G27" s="100"/>
      <c r="H27" s="18"/>
      <c r="I27" s="28"/>
      <c r="J27" s="28"/>
      <c r="K27" s="28"/>
      <c r="L27" s="28"/>
      <c r="M27" s="60">
        <f>SUM(M8:M25)</f>
        <v>3248</v>
      </c>
      <c r="N27" s="86">
        <f>SUM(N8:N25)</f>
        <v>111861.61</v>
      </c>
      <c r="O27" s="95"/>
      <c r="P27" s="95"/>
      <c r="Q27" s="95"/>
      <c r="R27" s="95"/>
      <c r="S27" s="95"/>
      <c r="T27" s="95"/>
      <c r="U27" s="95"/>
    </row>
    <row r="28" spans="1:21" x14ac:dyDescent="0.25">
      <c r="A28" s="95"/>
      <c r="B28" s="100" t="s">
        <v>52</v>
      </c>
      <c r="C28" s="100"/>
      <c r="D28" s="105">
        <v>140</v>
      </c>
      <c r="E28" s="100">
        <v>1</v>
      </c>
      <c r="F28" s="8">
        <f t="shared" si="2"/>
        <v>140</v>
      </c>
      <c r="G28" s="100"/>
      <c r="H28" s="18"/>
      <c r="I28" s="98"/>
      <c r="J28" s="98"/>
      <c r="K28" s="98"/>
      <c r="L28" s="98"/>
      <c r="M28" s="72"/>
      <c r="N28" s="84"/>
      <c r="O28" s="95"/>
      <c r="P28" s="98"/>
      <c r="Q28" s="98"/>
      <c r="R28" s="98"/>
      <c r="S28" s="96"/>
      <c r="T28" s="96"/>
      <c r="U28" s="11"/>
    </row>
    <row r="29" spans="1:21" x14ac:dyDescent="0.25">
      <c r="A29" s="95"/>
      <c r="B29" s="100" t="s">
        <v>53</v>
      </c>
      <c r="C29" s="100"/>
      <c r="D29" s="105">
        <v>84</v>
      </c>
      <c r="E29" s="100">
        <v>1</v>
      </c>
      <c r="F29" s="8">
        <f t="shared" si="2"/>
        <v>84</v>
      </c>
      <c r="G29" s="100"/>
      <c r="H29" s="18"/>
      <c r="I29" s="98"/>
      <c r="J29" s="98"/>
      <c r="K29" s="98"/>
      <c r="L29" s="98"/>
      <c r="M29" s="98"/>
      <c r="N29" s="99"/>
      <c r="O29" s="95"/>
      <c r="P29" s="95"/>
      <c r="Q29" s="95"/>
      <c r="R29" s="95"/>
      <c r="S29" s="95"/>
      <c r="T29" s="95"/>
      <c r="U29" s="95"/>
    </row>
    <row r="30" spans="1:21" x14ac:dyDescent="0.25">
      <c r="A30" s="99"/>
      <c r="B30" s="100" t="s">
        <v>54</v>
      </c>
      <c r="C30" s="100"/>
      <c r="D30" s="105">
        <v>143</v>
      </c>
      <c r="E30" s="100">
        <v>1</v>
      </c>
      <c r="F30" s="8">
        <f t="shared" si="2"/>
        <v>143</v>
      </c>
      <c r="G30" s="100"/>
      <c r="H30" s="18"/>
      <c r="I30" s="98" t="s">
        <v>55</v>
      </c>
      <c r="J30" s="98" t="s">
        <v>56</v>
      </c>
      <c r="K30" s="98"/>
      <c r="L30" s="98" t="s">
        <v>17</v>
      </c>
      <c r="M30" s="96">
        <v>2000</v>
      </c>
      <c r="N30" s="99"/>
      <c r="O30" s="95"/>
      <c r="P30" s="95"/>
      <c r="Q30" s="95"/>
      <c r="R30" s="95"/>
      <c r="S30" s="95"/>
      <c r="T30" s="95"/>
      <c r="U30" s="95"/>
    </row>
    <row r="31" spans="1:21" x14ac:dyDescent="0.25">
      <c r="A31" s="95"/>
      <c r="B31" s="100" t="s">
        <v>57</v>
      </c>
      <c r="C31" s="100"/>
      <c r="D31" s="105">
        <v>286.8</v>
      </c>
      <c r="E31" s="100">
        <v>1</v>
      </c>
      <c r="F31" s="8">
        <f t="shared" si="2"/>
        <v>286.8</v>
      </c>
      <c r="G31" s="100"/>
      <c r="H31" s="18"/>
      <c r="I31" s="98"/>
      <c r="J31" s="98" t="s">
        <v>58</v>
      </c>
      <c r="K31" s="98"/>
      <c r="L31" s="98" t="s">
        <v>17</v>
      </c>
      <c r="M31" s="96">
        <v>1500</v>
      </c>
      <c r="N31" s="97"/>
      <c r="O31" s="95"/>
      <c r="P31" s="95"/>
      <c r="Q31" s="95"/>
      <c r="R31" s="95"/>
      <c r="S31" s="95"/>
      <c r="T31" s="95"/>
      <c r="U31" s="95"/>
    </row>
    <row r="32" spans="1:21" x14ac:dyDescent="0.25">
      <c r="A32" s="95"/>
      <c r="B32" s="100" t="s">
        <v>59</v>
      </c>
      <c r="C32" s="100"/>
      <c r="D32" s="105">
        <v>70</v>
      </c>
      <c r="E32" s="100">
        <v>1</v>
      </c>
      <c r="F32" s="8">
        <f t="shared" si="2"/>
        <v>70</v>
      </c>
      <c r="G32" s="100"/>
      <c r="H32" s="18"/>
      <c r="I32" s="98"/>
      <c r="J32" s="98" t="s">
        <v>60</v>
      </c>
      <c r="K32" s="98"/>
      <c r="L32" s="98" t="s">
        <v>17</v>
      </c>
      <c r="M32" s="96">
        <v>2000</v>
      </c>
      <c r="N32" s="99"/>
      <c r="O32" s="95"/>
      <c r="P32" s="95"/>
      <c r="Q32" s="95"/>
      <c r="R32" s="95"/>
      <c r="S32" s="95"/>
      <c r="T32" s="95"/>
      <c r="U32" s="95"/>
    </row>
    <row r="33" spans="1:15" x14ac:dyDescent="0.25">
      <c r="A33" s="95"/>
      <c r="B33" s="100" t="s">
        <v>61</v>
      </c>
      <c r="C33" s="100"/>
      <c r="D33" s="105">
        <v>500</v>
      </c>
      <c r="E33" s="100">
        <v>1</v>
      </c>
      <c r="F33" s="8">
        <f t="shared" si="2"/>
        <v>500</v>
      </c>
      <c r="G33" s="100"/>
      <c r="H33" s="18"/>
      <c r="I33" s="98"/>
      <c r="J33" s="98" t="s">
        <v>62</v>
      </c>
      <c r="K33" s="98" t="s">
        <v>63</v>
      </c>
      <c r="L33" s="98" t="s">
        <v>17</v>
      </c>
      <c r="M33" s="96">
        <v>4750</v>
      </c>
      <c r="N33" s="99"/>
      <c r="O33" s="95"/>
    </row>
    <row r="34" spans="1:15" x14ac:dyDescent="0.25">
      <c r="A34" s="95"/>
      <c r="B34" s="100" t="s">
        <v>64</v>
      </c>
      <c r="C34" s="100"/>
      <c r="D34" s="105">
        <v>100</v>
      </c>
      <c r="E34" s="100">
        <v>1</v>
      </c>
      <c r="F34" s="8">
        <f t="shared" si="2"/>
        <v>100</v>
      </c>
      <c r="G34" s="100"/>
      <c r="H34" s="18"/>
      <c r="I34" s="98"/>
      <c r="J34" s="98" t="s">
        <v>65</v>
      </c>
      <c r="K34" s="98"/>
      <c r="L34" s="98" t="s">
        <v>9</v>
      </c>
      <c r="M34" s="98">
        <v>4500</v>
      </c>
      <c r="N34" s="99"/>
      <c r="O34" s="11"/>
    </row>
    <row r="35" spans="1:15" x14ac:dyDescent="0.25">
      <c r="A35" s="95"/>
      <c r="B35" s="100" t="s">
        <v>66</v>
      </c>
      <c r="C35" s="100"/>
      <c r="D35" s="105">
        <v>500</v>
      </c>
      <c r="E35" s="100">
        <v>1</v>
      </c>
      <c r="F35" s="8">
        <f>D35*E35</f>
        <v>500</v>
      </c>
      <c r="G35" s="100"/>
      <c r="H35" s="18"/>
      <c r="I35" s="98"/>
      <c r="J35" s="98" t="s">
        <v>67</v>
      </c>
      <c r="K35" s="98"/>
      <c r="L35" s="98" t="s">
        <v>17</v>
      </c>
      <c r="M35" s="98">
        <v>400</v>
      </c>
      <c r="N35" s="99"/>
      <c r="O35" s="98"/>
    </row>
    <row r="36" spans="1:15" ht="15.75" x14ac:dyDescent="0.25">
      <c r="A36" s="95"/>
      <c r="B36" s="104"/>
      <c r="C36" s="104"/>
      <c r="D36" s="89"/>
      <c r="E36" s="100"/>
      <c r="F36" s="8"/>
      <c r="G36" s="100"/>
      <c r="H36" s="18"/>
      <c r="I36" s="98"/>
      <c r="J36" s="98" t="s">
        <v>68</v>
      </c>
      <c r="K36" s="98"/>
      <c r="L36" s="98" t="s">
        <v>17</v>
      </c>
      <c r="M36" s="98">
        <v>750</v>
      </c>
      <c r="N36" s="99"/>
      <c r="O36" s="95"/>
    </row>
    <row r="37" spans="1:15" x14ac:dyDescent="0.25">
      <c r="A37" s="95" t="s">
        <v>69</v>
      </c>
      <c r="B37" s="100" t="s">
        <v>70</v>
      </c>
      <c r="C37" s="100"/>
      <c r="D37" s="105">
        <v>100</v>
      </c>
      <c r="E37" s="100">
        <v>1</v>
      </c>
      <c r="F37" s="8">
        <f t="shared" ref="F37:F45" si="3">D37*E37</f>
        <v>100</v>
      </c>
      <c r="G37" s="100"/>
      <c r="H37" s="18"/>
      <c r="I37" s="98"/>
      <c r="J37" s="98" t="s">
        <v>71</v>
      </c>
      <c r="K37" s="98"/>
      <c r="L37" s="98" t="s">
        <v>17</v>
      </c>
      <c r="M37" s="98">
        <v>350</v>
      </c>
      <c r="N37" s="99"/>
      <c r="O37" s="95"/>
    </row>
    <row r="38" spans="1:15" x14ac:dyDescent="0.25">
      <c r="A38" s="95"/>
      <c r="B38" s="100" t="s">
        <v>72</v>
      </c>
      <c r="C38" s="100"/>
      <c r="D38" s="105">
        <v>189</v>
      </c>
      <c r="E38" s="100">
        <v>1</v>
      </c>
      <c r="F38" s="8">
        <f t="shared" si="3"/>
        <v>189</v>
      </c>
      <c r="G38" s="100"/>
      <c r="H38" s="18"/>
      <c r="I38" s="98"/>
      <c r="J38" s="98" t="s">
        <v>73</v>
      </c>
      <c r="K38" s="98"/>
      <c r="L38" s="98" t="s">
        <v>17</v>
      </c>
      <c r="M38" s="98">
        <v>350</v>
      </c>
      <c r="N38" s="99"/>
      <c r="O38" s="95"/>
    </row>
    <row r="39" spans="1:15" x14ac:dyDescent="0.25">
      <c r="A39" s="95"/>
      <c r="B39" s="100" t="s">
        <v>74</v>
      </c>
      <c r="C39" s="100"/>
      <c r="D39" s="105">
        <v>1229.0999999999999</v>
      </c>
      <c r="E39" s="100">
        <v>1</v>
      </c>
      <c r="F39" s="8">
        <f t="shared" si="3"/>
        <v>1229.0999999999999</v>
      </c>
      <c r="G39" s="100"/>
      <c r="H39" s="18"/>
      <c r="I39" s="98"/>
      <c r="J39" s="98" t="s">
        <v>75</v>
      </c>
      <c r="K39" s="98"/>
      <c r="L39" s="98" t="s">
        <v>17</v>
      </c>
      <c r="M39" s="98">
        <v>1500</v>
      </c>
      <c r="N39" s="99"/>
      <c r="O39" s="95"/>
    </row>
    <row r="40" spans="1:15" x14ac:dyDescent="0.25">
      <c r="A40" s="95"/>
      <c r="B40" s="100" t="s">
        <v>76</v>
      </c>
      <c r="C40" s="100"/>
      <c r="D40" s="105">
        <v>4000</v>
      </c>
      <c r="E40" s="100">
        <v>1</v>
      </c>
      <c r="F40" s="8">
        <f t="shared" si="3"/>
        <v>4000</v>
      </c>
      <c r="G40" s="100"/>
      <c r="H40" s="18"/>
      <c r="I40" s="98"/>
      <c r="J40" s="98" t="s">
        <v>77</v>
      </c>
      <c r="K40" s="98"/>
      <c r="L40" s="98" t="s">
        <v>17</v>
      </c>
      <c r="M40" s="98">
        <v>1500</v>
      </c>
      <c r="N40" s="99"/>
      <c r="O40" s="95"/>
    </row>
    <row r="41" spans="1:15" x14ac:dyDescent="0.25">
      <c r="A41" s="95"/>
      <c r="B41" s="100" t="s">
        <v>78</v>
      </c>
      <c r="C41" s="100"/>
      <c r="D41" s="105">
        <v>300</v>
      </c>
      <c r="E41" s="100">
        <v>1</v>
      </c>
      <c r="F41" s="8">
        <f t="shared" si="3"/>
        <v>300</v>
      </c>
      <c r="G41" s="100"/>
      <c r="H41" s="26"/>
      <c r="I41" s="98"/>
      <c r="J41" s="98"/>
      <c r="K41" s="98"/>
      <c r="L41" s="96"/>
      <c r="M41" s="96"/>
      <c r="N41" s="99"/>
      <c r="O41" s="95"/>
    </row>
    <row r="42" spans="1:15" x14ac:dyDescent="0.25">
      <c r="A42" s="95"/>
      <c r="B42" s="100" t="s">
        <v>79</v>
      </c>
      <c r="C42" s="100"/>
      <c r="D42" s="105">
        <v>4000</v>
      </c>
      <c r="E42" s="100">
        <v>1</v>
      </c>
      <c r="F42" s="8">
        <f t="shared" si="3"/>
        <v>4000</v>
      </c>
      <c r="G42" s="100"/>
      <c r="H42" s="18"/>
      <c r="I42" s="98"/>
      <c r="J42" s="98" t="s">
        <v>80</v>
      </c>
      <c r="K42" s="98"/>
      <c r="L42" s="96"/>
      <c r="M42" s="96">
        <f>SUM(M30:M41)</f>
        <v>19600</v>
      </c>
      <c r="N42" s="99"/>
      <c r="O42" s="95"/>
    </row>
    <row r="43" spans="1:15" ht="15.75" x14ac:dyDescent="0.25">
      <c r="A43" s="95"/>
      <c r="B43" s="100" t="s">
        <v>81</v>
      </c>
      <c r="C43" s="100"/>
      <c r="D43" s="105">
        <v>2000</v>
      </c>
      <c r="E43" s="100">
        <v>1</v>
      </c>
      <c r="F43" s="8">
        <f t="shared" si="3"/>
        <v>2000</v>
      </c>
      <c r="G43" s="100"/>
      <c r="H43" s="18"/>
      <c r="I43" s="98"/>
      <c r="J43" s="9"/>
      <c r="K43" s="98"/>
      <c r="L43" s="96"/>
      <c r="M43" s="96"/>
      <c r="N43" s="99"/>
      <c r="O43" s="11"/>
    </row>
    <row r="44" spans="1:15" x14ac:dyDescent="0.25">
      <c r="A44" s="95"/>
      <c r="B44" s="100" t="s">
        <v>82</v>
      </c>
      <c r="C44" s="100"/>
      <c r="D44" s="105">
        <v>2000</v>
      </c>
      <c r="E44" s="100">
        <v>1</v>
      </c>
      <c r="F44" s="8">
        <f t="shared" si="3"/>
        <v>2000</v>
      </c>
      <c r="G44" s="100"/>
      <c r="H44" s="18"/>
      <c r="I44" s="98"/>
      <c r="J44" s="100"/>
      <c r="K44" s="100"/>
      <c r="L44" s="95"/>
      <c r="M44" s="95"/>
      <c r="N44" s="99"/>
      <c r="O44" s="95"/>
    </row>
    <row r="45" spans="1:15" x14ac:dyDescent="0.25">
      <c r="A45" s="95"/>
      <c r="B45" s="100" t="s">
        <v>83</v>
      </c>
      <c r="C45" s="100"/>
      <c r="D45" s="105">
        <v>3000</v>
      </c>
      <c r="E45" s="100">
        <v>1</v>
      </c>
      <c r="F45" s="8">
        <f t="shared" si="3"/>
        <v>3000</v>
      </c>
      <c r="G45" s="100"/>
      <c r="H45" s="18"/>
      <c r="I45" s="98"/>
      <c r="J45" s="27" t="s">
        <v>84</v>
      </c>
      <c r="K45" s="28"/>
      <c r="L45" s="101"/>
      <c r="M45" s="102">
        <f>M42</f>
        <v>19600</v>
      </c>
      <c r="N45" s="99"/>
      <c r="O45" s="11"/>
    </row>
    <row r="46" spans="1:15" x14ac:dyDescent="0.25">
      <c r="A46" s="95"/>
      <c r="B46" s="100" t="s">
        <v>85</v>
      </c>
      <c r="C46" s="100"/>
      <c r="D46" s="105">
        <v>95</v>
      </c>
      <c r="E46" s="100">
        <v>35</v>
      </c>
      <c r="F46" s="8">
        <f>D46*E46</f>
        <v>3325</v>
      </c>
      <c r="G46" s="100"/>
      <c r="H46" s="18"/>
      <c r="I46" s="98"/>
      <c r="J46" s="55" t="s">
        <v>86</v>
      </c>
      <c r="K46" s="56"/>
      <c r="L46" s="109"/>
      <c r="M46" s="165">
        <f>SUM(M27,N27)</f>
        <v>115109.61</v>
      </c>
      <c r="N46" s="99"/>
      <c r="O46" s="95"/>
    </row>
    <row r="47" spans="1:15" x14ac:dyDescent="0.25">
      <c r="A47" s="95"/>
      <c r="B47" s="100" t="s">
        <v>87</v>
      </c>
      <c r="C47" s="100"/>
      <c r="D47" s="105">
        <v>95</v>
      </c>
      <c r="E47" s="100">
        <v>15</v>
      </c>
      <c r="F47" s="8">
        <f>D47*E47</f>
        <v>1425</v>
      </c>
      <c r="G47" s="100"/>
      <c r="H47" s="18"/>
      <c r="I47" s="98"/>
      <c r="J47" s="14" t="s">
        <v>88</v>
      </c>
      <c r="K47" s="29"/>
      <c r="L47" s="103"/>
      <c r="M47" s="16">
        <f>M45+M46</f>
        <v>134709.60999999999</v>
      </c>
      <c r="N47" s="99"/>
      <c r="O47" s="95"/>
    </row>
    <row r="48" spans="1:15" x14ac:dyDescent="0.25">
      <c r="A48" s="95"/>
      <c r="B48" s="100" t="s">
        <v>89</v>
      </c>
      <c r="C48" s="95"/>
      <c r="D48" s="105">
        <v>95</v>
      </c>
      <c r="E48" s="100">
        <v>21</v>
      </c>
      <c r="F48" s="8">
        <f>D48*E48</f>
        <v>1995</v>
      </c>
      <c r="G48" s="100"/>
      <c r="H48" s="18"/>
      <c r="I48" s="98"/>
      <c r="J48" s="100"/>
      <c r="K48" s="100"/>
      <c r="L48" s="95"/>
      <c r="M48" s="95"/>
      <c r="N48" s="99"/>
      <c r="O48" s="99"/>
    </row>
    <row r="49" spans="1:15" x14ac:dyDescent="0.25">
      <c r="A49" s="95"/>
      <c r="B49" s="100" t="s">
        <v>90</v>
      </c>
      <c r="C49" s="95"/>
      <c r="D49" s="105">
        <v>95</v>
      </c>
      <c r="E49" s="100">
        <v>7</v>
      </c>
      <c r="F49" s="8">
        <f>D49*E49</f>
        <v>665</v>
      </c>
      <c r="G49" s="100"/>
      <c r="H49" s="18"/>
      <c r="I49" s="98"/>
      <c r="J49" s="27" t="s">
        <v>91</v>
      </c>
      <c r="K49" s="28"/>
      <c r="L49" s="101"/>
      <c r="M49" s="17">
        <f>F65</f>
        <v>68828.800000000003</v>
      </c>
      <c r="N49" s="99"/>
      <c r="O49" s="95"/>
    </row>
    <row r="50" spans="1:15" x14ac:dyDescent="0.25">
      <c r="A50" s="95"/>
      <c r="B50" s="100" t="s">
        <v>92</v>
      </c>
      <c r="C50" s="95"/>
      <c r="D50" s="105">
        <v>850</v>
      </c>
      <c r="E50" s="100">
        <v>1</v>
      </c>
      <c r="F50" s="8">
        <f>D50*E50</f>
        <v>850</v>
      </c>
      <c r="G50" s="100"/>
      <c r="H50" s="18"/>
      <c r="I50" s="98"/>
      <c r="J50" s="18" t="s">
        <v>93</v>
      </c>
      <c r="K50" s="98"/>
      <c r="L50" s="96"/>
      <c r="M50" s="19">
        <f>F66</f>
        <v>42913.1</v>
      </c>
      <c r="N50" s="99"/>
      <c r="O50" s="95"/>
    </row>
    <row r="51" spans="1:15" x14ac:dyDescent="0.25">
      <c r="A51" s="95"/>
      <c r="B51" s="100" t="s">
        <v>94</v>
      </c>
      <c r="C51" s="100"/>
      <c r="D51" s="105">
        <v>10600</v>
      </c>
      <c r="E51" s="100">
        <v>1</v>
      </c>
      <c r="F51" s="8">
        <f t="shared" ref="F51:F57" si="4">D51*E51</f>
        <v>10600</v>
      </c>
      <c r="G51" s="100"/>
      <c r="H51" s="18"/>
      <c r="I51" s="98"/>
      <c r="J51" s="57" t="s">
        <v>95</v>
      </c>
      <c r="K51" s="58"/>
      <c r="L51" s="31"/>
      <c r="M51" s="108">
        <f>F69</f>
        <v>115094.15699999999</v>
      </c>
      <c r="N51" s="99"/>
      <c r="O51" s="95"/>
    </row>
    <row r="52" spans="1:15" x14ac:dyDescent="0.25">
      <c r="A52" s="95"/>
      <c r="B52" s="100" t="s">
        <v>96</v>
      </c>
      <c r="C52" s="100"/>
      <c r="D52" s="105">
        <v>1000</v>
      </c>
      <c r="E52" s="100">
        <v>1</v>
      </c>
      <c r="F52" s="8">
        <f t="shared" si="4"/>
        <v>1000</v>
      </c>
      <c r="G52" s="100"/>
      <c r="H52" s="18"/>
      <c r="I52" s="98"/>
      <c r="J52" s="100"/>
      <c r="K52" s="100"/>
      <c r="L52" s="95"/>
      <c r="M52" s="95"/>
      <c r="N52" s="99"/>
      <c r="O52" s="95"/>
    </row>
    <row r="53" spans="1:15" x14ac:dyDescent="0.25">
      <c r="A53" s="95"/>
      <c r="B53" s="100" t="s">
        <v>97</v>
      </c>
      <c r="C53" s="100"/>
      <c r="D53" s="105">
        <v>150</v>
      </c>
      <c r="E53" s="100">
        <v>10</v>
      </c>
      <c r="F53" s="8">
        <f t="shared" si="4"/>
        <v>1500</v>
      </c>
      <c r="G53" s="100"/>
      <c r="H53" s="18"/>
      <c r="I53" s="98"/>
      <c r="J53" s="100"/>
      <c r="K53" s="100"/>
      <c r="L53" s="95" t="s">
        <v>98</v>
      </c>
      <c r="M53" s="21">
        <f>M51-M46</f>
        <v>-15.453000000008615</v>
      </c>
      <c r="N53" s="99"/>
      <c r="O53" s="95"/>
    </row>
    <row r="54" spans="1:15" x14ac:dyDescent="0.25">
      <c r="A54" s="95"/>
      <c r="B54" s="100" t="s">
        <v>99</v>
      </c>
      <c r="C54" s="100"/>
      <c r="D54" s="105">
        <v>235</v>
      </c>
      <c r="E54" s="100">
        <v>1</v>
      </c>
      <c r="F54" s="8">
        <f t="shared" si="4"/>
        <v>235</v>
      </c>
      <c r="G54" s="100"/>
      <c r="H54" s="18"/>
      <c r="I54" s="98"/>
      <c r="J54" s="20"/>
      <c r="K54" s="100"/>
      <c r="L54" s="95"/>
      <c r="M54" s="95"/>
      <c r="N54" s="99"/>
      <c r="O54" s="99"/>
    </row>
    <row r="55" spans="1:15" x14ac:dyDescent="0.25">
      <c r="A55" s="95"/>
      <c r="B55" s="100" t="s">
        <v>100</v>
      </c>
      <c r="C55" s="100"/>
      <c r="D55" s="105">
        <v>600</v>
      </c>
      <c r="E55" s="100">
        <v>1</v>
      </c>
      <c r="F55" s="8">
        <f t="shared" si="4"/>
        <v>600</v>
      </c>
      <c r="G55" s="100"/>
      <c r="H55" s="18"/>
      <c r="I55" s="8"/>
      <c r="J55" s="20"/>
      <c r="K55" s="100"/>
      <c r="L55" s="100"/>
      <c r="M55" s="23"/>
      <c r="N55" s="105"/>
      <c r="O55" s="100"/>
    </row>
    <row r="56" spans="1:15" x14ac:dyDescent="0.25">
      <c r="A56" s="95"/>
      <c r="B56" s="100" t="s">
        <v>101</v>
      </c>
      <c r="C56" s="100"/>
      <c r="D56" s="105">
        <v>400</v>
      </c>
      <c r="E56" s="100">
        <v>1</v>
      </c>
      <c r="F56" s="8">
        <f t="shared" si="4"/>
        <v>400</v>
      </c>
      <c r="G56" s="95"/>
      <c r="H56" s="18"/>
      <c r="I56" s="98"/>
      <c r="J56" s="21"/>
      <c r="K56" s="105"/>
      <c r="L56" s="105"/>
      <c r="M56" s="105"/>
      <c r="N56" s="8"/>
      <c r="O56" s="105"/>
    </row>
    <row r="57" spans="1:15" x14ac:dyDescent="0.25">
      <c r="A57" s="95"/>
      <c r="B57" s="100" t="s">
        <v>102</v>
      </c>
      <c r="C57" s="100"/>
      <c r="D57" s="105">
        <v>3500</v>
      </c>
      <c r="E57" s="100">
        <v>1</v>
      </c>
      <c r="F57" s="8">
        <f t="shared" si="4"/>
        <v>3500</v>
      </c>
      <c r="G57" s="95"/>
      <c r="H57" s="18"/>
      <c r="I57" s="98"/>
      <c r="J57" s="95"/>
      <c r="K57" s="105"/>
      <c r="L57" s="105"/>
      <c r="M57" s="105"/>
      <c r="N57" s="8"/>
      <c r="O57" s="105"/>
    </row>
    <row r="58" spans="1:15" x14ac:dyDescent="0.25">
      <c r="A58" s="95"/>
      <c r="B58" s="100"/>
      <c r="C58" s="95"/>
      <c r="D58" s="99"/>
      <c r="E58" s="95"/>
      <c r="F58" s="8"/>
      <c r="G58" s="95"/>
      <c r="H58" s="18"/>
      <c r="I58" s="98"/>
      <c r="J58" s="79"/>
      <c r="K58" s="98"/>
      <c r="L58" s="105"/>
      <c r="M58" s="105"/>
      <c r="N58" s="8"/>
      <c r="O58" s="105"/>
    </row>
    <row r="59" spans="1:15" ht="15.75" x14ac:dyDescent="0.25">
      <c r="A59" s="95" t="s">
        <v>103</v>
      </c>
      <c r="B59" s="113" t="s">
        <v>104</v>
      </c>
      <c r="C59" s="113"/>
      <c r="D59" s="85"/>
      <c r="E59" s="113"/>
      <c r="F59" s="81">
        <f>0.03*F68</f>
        <v>3352.2569999999996</v>
      </c>
      <c r="G59" s="95"/>
      <c r="I59" s="98"/>
      <c r="J59" s="97"/>
      <c r="K59" s="8"/>
      <c r="L59" s="105"/>
      <c r="M59" s="105"/>
      <c r="N59" s="8"/>
      <c r="O59" s="105"/>
    </row>
    <row r="60" spans="1:15" s="95" customFormat="1" ht="15.75" x14ac:dyDescent="0.25">
      <c r="B60" s="232" t="s">
        <v>105</v>
      </c>
      <c r="C60" s="233"/>
      <c r="D60" s="234">
        <v>75</v>
      </c>
      <c r="E60" s="66"/>
      <c r="H60" s="10"/>
      <c r="I60" s="98"/>
      <c r="J60" s="80"/>
      <c r="K60" s="8"/>
      <c r="L60" s="105"/>
      <c r="M60" s="105"/>
      <c r="N60" s="8"/>
      <c r="O60" s="105"/>
    </row>
    <row r="61" spans="1:15" s="95" customFormat="1" ht="15.75" x14ac:dyDescent="0.25">
      <c r="B61" s="235" t="s">
        <v>106</v>
      </c>
      <c r="C61" s="236"/>
      <c r="D61" s="234">
        <v>200</v>
      </c>
      <c r="E61" s="66"/>
      <c r="H61" s="10"/>
      <c r="I61" s="98"/>
      <c r="J61" s="80"/>
      <c r="K61" s="8"/>
      <c r="L61" s="105"/>
      <c r="M61" s="105"/>
      <c r="N61" s="105"/>
      <c r="O61" s="105"/>
    </row>
    <row r="62" spans="1:15" s="95" customFormat="1" ht="15.75" x14ac:dyDescent="0.25">
      <c r="B62" s="235"/>
      <c r="C62" s="107"/>
      <c r="D62" s="234"/>
      <c r="E62" s="66"/>
      <c r="H62" s="10"/>
      <c r="I62" s="98"/>
      <c r="J62" s="80"/>
      <c r="K62" s="8"/>
      <c r="L62" s="105"/>
      <c r="M62" s="105"/>
      <c r="N62" s="105"/>
      <c r="O62" s="105"/>
    </row>
    <row r="63" spans="1:15" s="95" customFormat="1" ht="15.75" x14ac:dyDescent="0.25">
      <c r="B63" s="235" t="s">
        <v>107</v>
      </c>
      <c r="C63" s="107"/>
      <c r="D63" s="234">
        <f>F59-D60-D61</f>
        <v>3077.2569999999996</v>
      </c>
      <c r="E63" s="66"/>
      <c r="H63" s="10"/>
      <c r="I63" s="98"/>
      <c r="J63" s="80"/>
      <c r="K63" s="8"/>
      <c r="L63" s="105"/>
      <c r="M63" s="105"/>
      <c r="N63" s="105"/>
      <c r="O63" s="105"/>
    </row>
    <row r="64" spans="1:15" x14ac:dyDescent="0.25">
      <c r="A64" s="95"/>
      <c r="B64" s="95"/>
      <c r="C64" s="95"/>
      <c r="D64" s="99"/>
      <c r="E64" s="95"/>
      <c r="F64" s="8"/>
      <c r="G64" s="95"/>
      <c r="I64" s="98"/>
      <c r="J64" s="80"/>
      <c r="K64" s="8"/>
      <c r="L64" s="105"/>
      <c r="M64" s="105"/>
      <c r="N64" s="105"/>
      <c r="O64" s="105"/>
    </row>
    <row r="65" spans="2:16" x14ac:dyDescent="0.25">
      <c r="B65" s="95" t="s">
        <v>91</v>
      </c>
      <c r="C65" s="95"/>
      <c r="D65" s="99"/>
      <c r="E65" s="95"/>
      <c r="F65" s="97">
        <f>SUM(F8:F35)</f>
        <v>68828.800000000003</v>
      </c>
      <c r="G65" s="95"/>
      <c r="I65" s="98"/>
      <c r="J65" s="80"/>
      <c r="K65" s="8"/>
      <c r="L65" s="105"/>
      <c r="M65" s="105"/>
      <c r="N65" s="105"/>
      <c r="O65" s="105"/>
      <c r="P65" s="95"/>
    </row>
    <row r="66" spans="2:16" ht="15.75" x14ac:dyDescent="0.25">
      <c r="B66" s="96" t="s">
        <v>93</v>
      </c>
      <c r="C66" s="96"/>
      <c r="D66" s="97"/>
      <c r="E66" s="96"/>
      <c r="F66" s="97">
        <f>SUM(F37:F57)</f>
        <v>42913.1</v>
      </c>
      <c r="G66" s="95"/>
      <c r="I66" s="8"/>
      <c r="J66" s="79"/>
      <c r="K66" s="81"/>
      <c r="L66" s="105"/>
      <c r="M66" s="105"/>
      <c r="N66" s="105"/>
      <c r="O66" s="100"/>
      <c r="P66" s="99"/>
    </row>
    <row r="67" spans="2:16" x14ac:dyDescent="0.25">
      <c r="B67" s="96"/>
      <c r="C67" s="96"/>
      <c r="D67" s="97"/>
      <c r="E67" s="96"/>
      <c r="F67" s="97"/>
      <c r="G67" s="95"/>
      <c r="I67" s="96"/>
      <c r="J67" s="21"/>
      <c r="K67" s="105"/>
      <c r="L67" s="95"/>
      <c r="M67" s="105"/>
      <c r="N67" s="105"/>
      <c r="O67" s="100"/>
      <c r="P67" s="95"/>
    </row>
    <row r="68" spans="2:16" ht="15.75" x14ac:dyDescent="0.25">
      <c r="B68" s="5" t="s">
        <v>108</v>
      </c>
      <c r="C68" s="4"/>
      <c r="D68" s="90"/>
      <c r="E68" s="4"/>
      <c r="F68" s="54">
        <f>SUM(F65:F66)</f>
        <v>111741.9</v>
      </c>
      <c r="G68" s="95"/>
      <c r="I68" s="98"/>
      <c r="J68" s="21"/>
      <c r="K68" s="100"/>
      <c r="L68" s="100"/>
      <c r="M68" s="100"/>
      <c r="N68" s="105"/>
      <c r="O68" s="100"/>
      <c r="P68" s="95"/>
    </row>
    <row r="69" spans="2:16" ht="15.75" x14ac:dyDescent="0.25">
      <c r="B69" s="5" t="s">
        <v>109</v>
      </c>
      <c r="C69" s="95"/>
      <c r="D69" s="99"/>
      <c r="E69" s="95"/>
      <c r="F69" s="53">
        <f>F68+F59</f>
        <v>115094.15699999999</v>
      </c>
      <c r="G69" s="99"/>
      <c r="I69" s="98"/>
      <c r="J69" s="21"/>
      <c r="K69" s="105"/>
      <c r="L69" s="105"/>
      <c r="M69" s="105"/>
      <c r="N69" s="105"/>
      <c r="O69" s="105"/>
      <c r="P69" s="95"/>
    </row>
    <row r="70" spans="2:16" x14ac:dyDescent="0.25">
      <c r="B70" s="95"/>
      <c r="C70" s="95"/>
      <c r="D70" s="99"/>
      <c r="E70" s="95"/>
      <c r="F70" s="99"/>
      <c r="G70" s="95"/>
      <c r="I70" s="97"/>
      <c r="J70" s="100"/>
      <c r="K70" s="100"/>
      <c r="L70" s="20"/>
      <c r="M70" s="100"/>
      <c r="N70" s="105"/>
      <c r="O70" s="100"/>
      <c r="P70" s="95"/>
    </row>
    <row r="71" spans="2:16" x14ac:dyDescent="0.25">
      <c r="B71" s="95"/>
      <c r="C71" s="95"/>
      <c r="D71" s="99"/>
      <c r="E71" s="95"/>
      <c r="F71" s="99"/>
      <c r="G71" s="95"/>
      <c r="I71" s="96"/>
      <c r="J71" s="100"/>
      <c r="K71" s="100"/>
      <c r="L71" s="100"/>
      <c r="M71" s="100"/>
      <c r="N71" s="99"/>
      <c r="O71" s="100"/>
      <c r="P71" s="95"/>
    </row>
    <row r="72" spans="2:16" x14ac:dyDescent="0.25">
      <c r="B72" s="95"/>
      <c r="C72" s="95"/>
      <c r="D72" s="99"/>
      <c r="E72" s="95"/>
      <c r="F72" s="99"/>
      <c r="G72" s="95"/>
      <c r="I72" s="96"/>
      <c r="J72" s="8"/>
      <c r="K72" s="100"/>
      <c r="L72" s="100"/>
      <c r="M72" s="100"/>
      <c r="N72" s="99"/>
      <c r="O72" s="95"/>
      <c r="P72" s="95"/>
    </row>
    <row r="73" spans="2:16" x14ac:dyDescent="0.25">
      <c r="B73" s="95"/>
      <c r="C73" s="95"/>
      <c r="D73" s="99"/>
      <c r="E73" s="95"/>
      <c r="F73" s="99"/>
      <c r="G73" s="95"/>
      <c r="I73" s="96"/>
      <c r="J73" s="95"/>
      <c r="K73" s="95"/>
      <c r="L73" s="95"/>
      <c r="M73" s="95"/>
      <c r="N73" s="99"/>
      <c r="O73" s="95"/>
      <c r="P73" s="95"/>
    </row>
    <row r="74" spans="2:16" x14ac:dyDescent="0.25">
      <c r="B74" s="95"/>
      <c r="C74" s="95"/>
      <c r="D74" s="99"/>
      <c r="E74" s="95"/>
      <c r="F74" s="99"/>
      <c r="G74" s="95"/>
      <c r="I74" s="96"/>
      <c r="J74" s="22"/>
      <c r="K74" s="95"/>
      <c r="L74" s="95"/>
      <c r="M74" s="95"/>
      <c r="N74" s="99"/>
      <c r="O74" s="100"/>
      <c r="P74" s="95"/>
    </row>
    <row r="75" spans="2:16" x14ac:dyDescent="0.25">
      <c r="B75" s="95"/>
      <c r="C75" s="95"/>
      <c r="D75" s="99"/>
      <c r="E75" s="95"/>
      <c r="F75" s="99"/>
      <c r="G75" s="95"/>
      <c r="I75" s="96"/>
      <c r="J75" s="12"/>
      <c r="K75" s="95"/>
      <c r="L75" s="95"/>
      <c r="M75" s="95"/>
      <c r="N75" s="99"/>
      <c r="O75" s="100"/>
      <c r="P75" s="95"/>
    </row>
    <row r="76" spans="2:16" x14ac:dyDescent="0.25">
      <c r="B76" s="95"/>
      <c r="C76" s="95"/>
      <c r="D76" s="99"/>
      <c r="E76" s="95"/>
      <c r="F76" s="99"/>
      <c r="G76" s="95"/>
      <c r="I76" s="96"/>
      <c r="J76" s="12"/>
      <c r="K76" s="95"/>
      <c r="L76" s="95"/>
      <c r="M76" s="95"/>
      <c r="N76" s="99"/>
      <c r="O76" s="95"/>
      <c r="P76" s="95"/>
    </row>
    <row r="77" spans="2:16" x14ac:dyDescent="0.25">
      <c r="B77" s="95"/>
      <c r="C77" s="95"/>
      <c r="D77" s="99"/>
      <c r="E77" s="95"/>
      <c r="F77" s="99"/>
      <c r="G77" s="95"/>
      <c r="I77" s="96"/>
      <c r="J77" s="12"/>
      <c r="K77" s="95"/>
      <c r="L77" s="95"/>
      <c r="M77" s="95"/>
      <c r="N77" s="99"/>
      <c r="O77" s="95"/>
      <c r="P77" s="95"/>
    </row>
    <row r="78" spans="2:16" x14ac:dyDescent="0.25">
      <c r="B78" s="95"/>
      <c r="C78" s="95"/>
      <c r="D78" s="99"/>
      <c r="E78" s="95"/>
      <c r="F78" s="99"/>
      <c r="G78" s="95"/>
      <c r="I78" s="96"/>
      <c r="J78" s="12"/>
      <c r="K78" s="95"/>
      <c r="L78" s="95"/>
      <c r="M78" s="95"/>
      <c r="N78" s="99"/>
      <c r="O78" s="95"/>
      <c r="P78" s="95"/>
    </row>
    <row r="79" spans="2:16" x14ac:dyDescent="0.25">
      <c r="B79" s="95"/>
      <c r="C79" s="95"/>
      <c r="D79" s="99"/>
      <c r="E79" s="95"/>
      <c r="F79" s="99"/>
      <c r="G79" s="95"/>
      <c r="I79" s="96"/>
      <c r="J79" s="21"/>
      <c r="K79" s="95"/>
      <c r="L79" s="95"/>
      <c r="M79" s="95"/>
      <c r="N79" s="99"/>
      <c r="O79" s="95"/>
      <c r="P79" s="95"/>
    </row>
    <row r="80" spans="2:16" x14ac:dyDescent="0.25">
      <c r="B80" s="95"/>
      <c r="C80" s="95"/>
      <c r="D80" s="99"/>
      <c r="E80" s="95"/>
      <c r="F80" s="99"/>
      <c r="G80" s="95"/>
      <c r="I80" s="96"/>
      <c r="J80" s="20"/>
      <c r="K80" s="95"/>
      <c r="L80" s="95"/>
      <c r="M80" s="95"/>
      <c r="N80" s="99"/>
      <c r="O80" s="95"/>
      <c r="P80" s="95"/>
    </row>
    <row r="81" spans="9:14" x14ac:dyDescent="0.25">
      <c r="I81" s="96"/>
      <c r="J81" s="21"/>
      <c r="K81" s="95"/>
      <c r="L81" s="95"/>
      <c r="M81" s="95"/>
      <c r="N81" s="99"/>
    </row>
  </sheetData>
  <mergeCells count="2">
    <mergeCell ref="D5:D6"/>
    <mergeCell ref="E5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abSelected="1" topLeftCell="A7" zoomScale="70" zoomScaleNormal="70" workbookViewId="0">
      <selection activeCell="D24" sqref="D24"/>
    </sheetView>
  </sheetViews>
  <sheetFormatPr defaultRowHeight="15" x14ac:dyDescent="0.25"/>
  <cols>
    <col min="1" max="1" width="17.5703125" customWidth="1"/>
    <col min="2" max="2" width="52.85546875" customWidth="1"/>
    <col min="3" max="3" width="4.85546875" customWidth="1"/>
    <col min="4" max="4" width="12.140625" style="113" bestFit="1" customWidth="1"/>
    <col min="5" max="5" width="18.42578125" customWidth="1"/>
    <col min="6" max="6" width="114.140625" style="96" bestFit="1" customWidth="1"/>
    <col min="7" max="7" width="9.140625" style="96"/>
    <col min="8" max="8" width="48.28515625" bestFit="1" customWidth="1"/>
    <col min="9" max="9" width="9.28515625" bestFit="1" customWidth="1"/>
    <col min="10" max="10" width="11.28515625" bestFit="1" customWidth="1"/>
    <col min="11" max="11" width="12" bestFit="1" customWidth="1"/>
    <col min="12" max="12" width="11.7109375" bestFit="1" customWidth="1"/>
  </cols>
  <sheetData>
    <row r="1" spans="1:13" s="239" customFormat="1" ht="25.5" customHeight="1" x14ac:dyDescent="0.25">
      <c r="A1" s="237" t="s">
        <v>0</v>
      </c>
      <c r="B1" s="237"/>
      <c r="C1" s="237"/>
      <c r="D1" s="237"/>
      <c r="E1" s="237"/>
      <c r="F1" s="238"/>
      <c r="G1" s="238"/>
      <c r="H1" s="237"/>
      <c r="I1" s="237"/>
      <c r="J1" s="237"/>
      <c r="K1" s="237"/>
      <c r="L1" s="237"/>
      <c r="M1" s="237"/>
    </row>
    <row r="2" spans="1:13" s="100" customFormat="1" x14ac:dyDescent="0.25">
      <c r="A2" s="222"/>
      <c r="B2" s="222"/>
      <c r="C2" s="222"/>
      <c r="D2" s="222"/>
      <c r="E2" s="222"/>
      <c r="F2" s="222"/>
      <c r="G2" s="222"/>
      <c r="H2" s="221"/>
      <c r="I2" s="221"/>
      <c r="J2" s="221"/>
      <c r="K2" s="221"/>
      <c r="L2" s="221"/>
      <c r="M2" s="221"/>
    </row>
    <row r="3" spans="1:13" s="100" customFormat="1" x14ac:dyDescent="0.25">
      <c r="A3" s="223" t="s">
        <v>110</v>
      </c>
      <c r="B3" s="224"/>
      <c r="C3" s="224"/>
      <c r="D3" s="224"/>
      <c r="E3" s="224"/>
      <c r="F3" s="224"/>
      <c r="G3" s="98"/>
      <c r="J3" s="221"/>
      <c r="K3" s="221"/>
      <c r="L3" s="221"/>
      <c r="M3" s="221"/>
    </row>
    <row r="4" spans="1:13" s="100" customFormat="1" x14ac:dyDescent="0.25">
      <c r="A4" s="95"/>
      <c r="B4" s="95"/>
      <c r="C4" s="95"/>
      <c r="D4" s="113"/>
      <c r="E4" s="95"/>
      <c r="F4" s="95"/>
      <c r="G4" s="98"/>
      <c r="J4" s="221"/>
      <c r="K4" s="221"/>
      <c r="L4" s="221"/>
      <c r="M4" s="221"/>
    </row>
    <row r="5" spans="1:13" s="100" customFormat="1" x14ac:dyDescent="0.25">
      <c r="A5" s="95"/>
      <c r="B5" s="113" t="s">
        <v>110</v>
      </c>
      <c r="C5" s="95"/>
      <c r="D5" s="191" t="s">
        <v>111</v>
      </c>
      <c r="E5" s="191" t="s">
        <v>112</v>
      </c>
      <c r="F5" s="109" t="s">
        <v>113</v>
      </c>
      <c r="G5" s="98"/>
      <c r="J5" s="221"/>
      <c r="K5" s="221"/>
      <c r="L5" s="221"/>
      <c r="M5" s="221"/>
    </row>
    <row r="6" spans="1:13" s="100" customFormat="1" x14ac:dyDescent="0.25">
      <c r="A6" s="95" t="s">
        <v>13</v>
      </c>
      <c r="B6" s="95" t="s">
        <v>14</v>
      </c>
      <c r="C6" s="95"/>
      <c r="D6" s="113">
        <v>2248</v>
      </c>
      <c r="E6" s="100">
        <v>2248</v>
      </c>
      <c r="G6" s="98"/>
      <c r="J6" s="221"/>
      <c r="K6" s="221"/>
      <c r="L6" s="221"/>
      <c r="M6" s="221"/>
    </row>
    <row r="7" spans="1:13" s="100" customFormat="1" x14ac:dyDescent="0.25">
      <c r="A7" s="95"/>
      <c r="B7" s="95" t="s">
        <v>16</v>
      </c>
      <c r="C7" s="95"/>
      <c r="D7" s="113">
        <v>416</v>
      </c>
      <c r="E7" s="95">
        <v>150</v>
      </c>
      <c r="G7" s="98"/>
      <c r="J7" s="221"/>
      <c r="K7" s="221"/>
      <c r="L7" s="221"/>
      <c r="M7" s="221"/>
    </row>
    <row r="8" spans="1:13" s="100" customFormat="1" x14ac:dyDescent="0.25">
      <c r="A8" s="95"/>
      <c r="B8" s="95" t="s">
        <v>19</v>
      </c>
      <c r="C8" s="95"/>
      <c r="D8" s="113">
        <v>500</v>
      </c>
      <c r="E8" s="100">
        <v>500</v>
      </c>
      <c r="G8" s="98"/>
      <c r="J8" s="221"/>
      <c r="K8" s="221"/>
      <c r="L8" s="221"/>
      <c r="M8" s="221"/>
    </row>
    <row r="9" spans="1:13" s="100" customFormat="1" x14ac:dyDescent="0.25">
      <c r="A9" s="95"/>
      <c r="B9" s="95"/>
      <c r="C9" s="95"/>
      <c r="D9" s="113"/>
      <c r="E9" s="95"/>
      <c r="G9" s="98"/>
      <c r="J9" s="221"/>
      <c r="K9" s="221"/>
      <c r="L9" s="221"/>
      <c r="M9" s="221"/>
    </row>
    <row r="10" spans="1:13" s="100" customFormat="1" x14ac:dyDescent="0.25">
      <c r="A10" s="95" t="s">
        <v>22</v>
      </c>
      <c r="B10" s="95" t="s">
        <v>23</v>
      </c>
      <c r="C10" s="95"/>
      <c r="D10" s="113">
        <v>5000</v>
      </c>
      <c r="E10" s="95">
        <v>5000</v>
      </c>
      <c r="G10" s="98"/>
      <c r="J10" s="221"/>
      <c r="K10" s="221"/>
      <c r="L10" s="221"/>
      <c r="M10" s="221"/>
    </row>
    <row r="11" spans="1:13" s="100" customFormat="1" x14ac:dyDescent="0.25">
      <c r="A11" s="95"/>
      <c r="B11" s="95"/>
      <c r="C11" s="95"/>
      <c r="D11" s="113"/>
      <c r="E11" s="95"/>
      <c r="G11" s="98"/>
      <c r="J11" s="221"/>
      <c r="K11" s="221"/>
      <c r="L11" s="221"/>
      <c r="M11" s="221"/>
    </row>
    <row r="12" spans="1:13" s="100" customFormat="1" x14ac:dyDescent="0.25">
      <c r="A12" s="95" t="s">
        <v>26</v>
      </c>
      <c r="B12" s="95" t="s">
        <v>27</v>
      </c>
      <c r="C12" s="95"/>
      <c r="D12" s="113">
        <v>57000</v>
      </c>
      <c r="E12" s="95">
        <v>57000</v>
      </c>
      <c r="G12" s="98"/>
      <c r="J12" s="221"/>
      <c r="K12" s="221"/>
      <c r="L12" s="221"/>
      <c r="M12" s="221"/>
    </row>
    <row r="13" spans="1:13" s="100" customFormat="1" x14ac:dyDescent="0.25">
      <c r="A13" s="95"/>
      <c r="B13" s="95" t="s">
        <v>29</v>
      </c>
      <c r="C13" s="95"/>
      <c r="D13" s="113">
        <v>10000</v>
      </c>
      <c r="E13" s="95">
        <v>10000</v>
      </c>
      <c r="G13" s="98"/>
      <c r="J13" s="221"/>
      <c r="K13" s="221"/>
      <c r="L13" s="221"/>
      <c r="M13" s="221"/>
    </row>
    <row r="14" spans="1:13" s="100" customFormat="1" x14ac:dyDescent="0.25">
      <c r="A14" s="95"/>
      <c r="B14" s="95" t="s">
        <v>31</v>
      </c>
      <c r="C14" s="95"/>
      <c r="D14" s="113">
        <v>14000</v>
      </c>
      <c r="E14" s="95">
        <v>14000</v>
      </c>
      <c r="G14" s="98"/>
      <c r="J14" s="221"/>
      <c r="K14" s="221"/>
      <c r="L14" s="221"/>
      <c r="M14" s="221"/>
    </row>
    <row r="15" spans="1:13" s="100" customFormat="1" x14ac:dyDescent="0.25">
      <c r="A15" s="95"/>
      <c r="B15" s="95" t="s">
        <v>33</v>
      </c>
      <c r="C15" s="95"/>
      <c r="D15" s="113">
        <v>17500</v>
      </c>
      <c r="E15" s="95">
        <v>17500</v>
      </c>
      <c r="G15" s="98"/>
      <c r="J15" s="221"/>
      <c r="K15" s="221"/>
      <c r="L15" s="221"/>
      <c r="M15" s="221"/>
    </row>
    <row r="16" spans="1:13" s="100" customFormat="1" x14ac:dyDescent="0.25">
      <c r="A16" s="95"/>
      <c r="B16" s="95" t="s">
        <v>34</v>
      </c>
      <c r="C16" s="95"/>
      <c r="D16" s="113">
        <v>500</v>
      </c>
      <c r="E16" s="95">
        <v>500</v>
      </c>
      <c r="G16" s="98"/>
      <c r="J16" s="221"/>
      <c r="K16" s="221"/>
      <c r="L16" s="221"/>
      <c r="M16" s="221"/>
    </row>
    <row r="17" spans="1:13" s="100" customFormat="1" x14ac:dyDescent="0.25">
      <c r="A17" s="95"/>
      <c r="B17" s="95" t="s">
        <v>37</v>
      </c>
      <c r="C17" s="95"/>
      <c r="D17" s="113">
        <v>500</v>
      </c>
      <c r="E17" s="95">
        <v>500</v>
      </c>
      <c r="G17" s="98"/>
      <c r="J17" s="221"/>
      <c r="K17" s="221"/>
      <c r="L17" s="221"/>
      <c r="M17" s="221"/>
    </row>
    <row r="18" spans="1:13" s="100" customFormat="1" x14ac:dyDescent="0.25">
      <c r="A18" s="95"/>
      <c r="B18" s="95" t="s">
        <v>114</v>
      </c>
      <c r="C18" s="95"/>
      <c r="D18" s="113">
        <v>0</v>
      </c>
      <c r="E18" s="95">
        <v>1000</v>
      </c>
      <c r="F18" s="100" t="s">
        <v>115</v>
      </c>
      <c r="G18" s="98"/>
      <c r="J18" s="221"/>
      <c r="K18" s="221"/>
      <c r="L18" s="221"/>
      <c r="M18" s="221"/>
    </row>
    <row r="19" spans="1:13" s="100" customFormat="1" x14ac:dyDescent="0.25">
      <c r="A19" s="95"/>
      <c r="B19" s="95" t="s">
        <v>116</v>
      </c>
      <c r="C19" s="95"/>
      <c r="D19" s="113">
        <v>0</v>
      </c>
      <c r="E19" s="95">
        <v>8000</v>
      </c>
      <c r="F19" s="100" t="s">
        <v>117</v>
      </c>
      <c r="G19" s="98"/>
      <c r="J19" s="221"/>
      <c r="K19" s="221"/>
      <c r="L19" s="221"/>
      <c r="M19" s="221"/>
    </row>
    <row r="20" spans="1:13" s="100" customFormat="1" x14ac:dyDescent="0.25">
      <c r="A20" s="95"/>
      <c r="B20" s="95"/>
      <c r="C20" s="95"/>
      <c r="D20" s="113"/>
      <c r="E20" s="95"/>
      <c r="G20" s="98"/>
      <c r="J20" s="221"/>
      <c r="K20" s="221"/>
      <c r="L20" s="221"/>
      <c r="M20" s="221"/>
    </row>
    <row r="21" spans="1:13" s="100" customFormat="1" x14ac:dyDescent="0.25">
      <c r="A21" s="95" t="s">
        <v>40</v>
      </c>
      <c r="B21" s="95" t="s">
        <v>41</v>
      </c>
      <c r="C21" s="95"/>
      <c r="D21" s="113">
        <v>500</v>
      </c>
      <c r="E21" s="100">
        <v>500</v>
      </c>
      <c r="G21" s="98"/>
      <c r="J21" s="221"/>
      <c r="K21" s="221"/>
      <c r="L21" s="221"/>
      <c r="M21" s="221"/>
    </row>
    <row r="22" spans="1:13" s="100" customFormat="1" x14ac:dyDescent="0.25">
      <c r="A22" s="95"/>
      <c r="B22" s="95" t="s">
        <v>43</v>
      </c>
      <c r="C22" s="95"/>
      <c r="D22" s="113">
        <v>4422.2</v>
      </c>
      <c r="E22" s="100">
        <v>4143</v>
      </c>
      <c r="F22" s="100" t="s">
        <v>118</v>
      </c>
      <c r="G22" s="98"/>
      <c r="J22" s="221"/>
      <c r="K22" s="221"/>
      <c r="L22" s="221"/>
      <c r="M22" s="221"/>
    </row>
    <row r="23" spans="1:13" s="100" customFormat="1" x14ac:dyDescent="0.25">
      <c r="A23" s="95"/>
      <c r="B23" s="95" t="s">
        <v>45</v>
      </c>
      <c r="C23" s="95"/>
      <c r="D23" s="113">
        <v>171.85</v>
      </c>
      <c r="E23" s="100">
        <v>2000</v>
      </c>
      <c r="F23" s="100" t="s">
        <v>119</v>
      </c>
      <c r="G23" s="98"/>
      <c r="J23" s="221"/>
      <c r="K23" s="221"/>
      <c r="L23" s="221"/>
      <c r="M23" s="221"/>
    </row>
    <row r="24" spans="1:13" s="100" customFormat="1" x14ac:dyDescent="0.25">
      <c r="A24" s="95"/>
      <c r="B24" s="95" t="s">
        <v>47</v>
      </c>
      <c r="C24" s="95"/>
      <c r="D24" s="113">
        <v>600</v>
      </c>
      <c r="E24" s="100">
        <v>500</v>
      </c>
      <c r="F24" s="100" t="s">
        <v>120</v>
      </c>
      <c r="G24" s="98"/>
      <c r="J24" s="221"/>
      <c r="K24" s="221"/>
      <c r="L24" s="221"/>
      <c r="M24" s="221"/>
    </row>
    <row r="25" spans="1:13" s="100" customFormat="1" x14ac:dyDescent="0.25">
      <c r="A25" s="95"/>
      <c r="B25" s="95" t="s">
        <v>49</v>
      </c>
      <c r="C25" s="95"/>
      <c r="D25" s="113">
        <v>1751.56</v>
      </c>
      <c r="E25" s="100">
        <v>2000</v>
      </c>
      <c r="F25" s="100" t="s">
        <v>121</v>
      </c>
      <c r="G25" s="98"/>
      <c r="J25" s="221"/>
      <c r="K25" s="221"/>
      <c r="L25" s="221"/>
      <c r="M25" s="221"/>
    </row>
    <row r="26" spans="1:13" s="100" customFormat="1" x14ac:dyDescent="0.25">
      <c r="A26" s="95"/>
      <c r="B26" s="95"/>
      <c r="C26" s="95"/>
      <c r="D26" s="113"/>
      <c r="E26" s="95"/>
      <c r="G26" s="98"/>
      <c r="J26" s="221"/>
      <c r="K26" s="221"/>
      <c r="L26" s="221"/>
      <c r="M26" s="221"/>
    </row>
    <row r="27" spans="1:13" s="100" customFormat="1" x14ac:dyDescent="0.25">
      <c r="A27" s="95"/>
      <c r="B27" s="95" t="s">
        <v>122</v>
      </c>
      <c r="C27" s="95"/>
      <c r="D27" s="113">
        <f>SUM(D6:D25)</f>
        <v>115109.61</v>
      </c>
      <c r="E27" s="113">
        <f>SUM(E6:E25)</f>
        <v>125541</v>
      </c>
      <c r="G27" s="98"/>
      <c r="J27" s="221"/>
      <c r="K27" s="221"/>
      <c r="L27" s="221"/>
      <c r="M27" s="221"/>
    </row>
    <row r="28" spans="1:13" s="100" customFormat="1" x14ac:dyDescent="0.25">
      <c r="A28" s="95"/>
      <c r="B28" s="95"/>
      <c r="C28" s="95"/>
      <c r="D28" s="113"/>
      <c r="E28" s="95"/>
      <c r="F28" s="95"/>
      <c r="G28" s="98"/>
      <c r="J28" s="221"/>
      <c r="K28" s="221"/>
      <c r="L28" s="221"/>
      <c r="M28" s="221"/>
    </row>
    <row r="29" spans="1:13" s="100" customFormat="1" x14ac:dyDescent="0.25">
      <c r="A29" s="95"/>
      <c r="B29" s="95"/>
      <c r="C29" s="95"/>
      <c r="D29" s="113"/>
      <c r="E29" s="95"/>
      <c r="F29" s="95"/>
      <c r="G29" s="98"/>
      <c r="J29" s="221"/>
      <c r="K29" s="221"/>
      <c r="L29" s="221"/>
      <c r="M29" s="221"/>
    </row>
    <row r="30" spans="1:13" s="100" customFormat="1" x14ac:dyDescent="0.25">
      <c r="A30" s="95" t="s">
        <v>55</v>
      </c>
      <c r="B30" s="95" t="s">
        <v>56</v>
      </c>
      <c r="C30" s="95"/>
      <c r="D30" s="113">
        <v>2000</v>
      </c>
      <c r="E30" s="95">
        <v>2000</v>
      </c>
      <c r="G30" s="98"/>
      <c r="J30" s="221"/>
      <c r="K30" s="221"/>
      <c r="L30" s="221"/>
      <c r="M30" s="221"/>
    </row>
    <row r="31" spans="1:13" s="100" customFormat="1" x14ac:dyDescent="0.25">
      <c r="A31" s="95"/>
      <c r="B31" s="95" t="s">
        <v>58</v>
      </c>
      <c r="C31" s="95"/>
      <c r="D31" s="113">
        <v>1500</v>
      </c>
      <c r="E31" s="95">
        <v>1500</v>
      </c>
      <c r="G31" s="98"/>
      <c r="J31" s="221"/>
      <c r="K31" s="221"/>
      <c r="L31" s="221"/>
      <c r="M31" s="221"/>
    </row>
    <row r="32" spans="1:13" s="100" customFormat="1" x14ac:dyDescent="0.25">
      <c r="A32" s="95"/>
      <c r="B32" s="95" t="s">
        <v>60</v>
      </c>
      <c r="C32" s="95"/>
      <c r="D32" s="113">
        <v>2000</v>
      </c>
      <c r="E32" s="95">
        <v>2000</v>
      </c>
      <c r="G32" s="98"/>
      <c r="J32" s="221"/>
      <c r="K32" s="221"/>
      <c r="L32" s="221"/>
      <c r="M32" s="221"/>
    </row>
    <row r="33" spans="1:13" s="100" customFormat="1" x14ac:dyDescent="0.25">
      <c r="A33" s="95"/>
      <c r="B33" s="95" t="s">
        <v>62</v>
      </c>
      <c r="C33" s="95" t="s">
        <v>63</v>
      </c>
      <c r="D33" s="113">
        <v>4750</v>
      </c>
      <c r="E33" s="95">
        <v>4750</v>
      </c>
      <c r="G33" s="98"/>
      <c r="J33" s="221"/>
      <c r="K33" s="221"/>
      <c r="L33" s="221"/>
      <c r="M33" s="221"/>
    </row>
    <row r="34" spans="1:13" s="100" customFormat="1" x14ac:dyDescent="0.25">
      <c r="A34" s="95"/>
      <c r="B34" s="95" t="s">
        <v>65</v>
      </c>
      <c r="C34" s="95"/>
      <c r="D34" s="113">
        <v>4500</v>
      </c>
      <c r="E34" s="95">
        <v>4500</v>
      </c>
      <c r="G34" s="98"/>
      <c r="I34" s="221"/>
      <c r="J34" s="221"/>
      <c r="K34" s="221"/>
      <c r="L34" s="221"/>
    </row>
    <row r="35" spans="1:13" s="100" customFormat="1" x14ac:dyDescent="0.25">
      <c r="A35" s="95"/>
      <c r="B35" s="95" t="s">
        <v>67</v>
      </c>
      <c r="C35" s="95"/>
      <c r="D35" s="113">
        <v>400</v>
      </c>
      <c r="E35" s="95">
        <v>0</v>
      </c>
      <c r="F35" s="100" t="s">
        <v>123</v>
      </c>
      <c r="G35" s="98"/>
      <c r="I35" s="221"/>
      <c r="J35" s="221"/>
      <c r="K35" s="221"/>
      <c r="L35" s="221"/>
    </row>
    <row r="36" spans="1:13" s="100" customFormat="1" x14ac:dyDescent="0.25">
      <c r="A36" s="95"/>
      <c r="B36" s="95" t="s">
        <v>68</v>
      </c>
      <c r="C36" s="95"/>
      <c r="D36" s="113">
        <v>750</v>
      </c>
      <c r="E36" s="95">
        <v>0</v>
      </c>
      <c r="F36" s="100" t="s">
        <v>124</v>
      </c>
      <c r="G36" s="98"/>
      <c r="I36" s="221"/>
      <c r="J36" s="221"/>
      <c r="K36" s="221"/>
      <c r="L36" s="221"/>
    </row>
    <row r="37" spans="1:13" s="100" customFormat="1" x14ac:dyDescent="0.25">
      <c r="A37" s="95"/>
      <c r="B37" s="95" t="s">
        <v>71</v>
      </c>
      <c r="C37" s="95"/>
      <c r="D37" s="113">
        <v>350</v>
      </c>
      <c r="E37" s="95">
        <v>0</v>
      </c>
      <c r="F37" s="100" t="s">
        <v>125</v>
      </c>
      <c r="G37" s="98"/>
      <c r="I37" s="221"/>
      <c r="J37" s="221"/>
      <c r="K37" s="221"/>
      <c r="L37" s="221"/>
    </row>
    <row r="38" spans="1:13" s="100" customFormat="1" x14ac:dyDescent="0.25">
      <c r="A38" s="95"/>
      <c r="B38" s="95" t="s">
        <v>73</v>
      </c>
      <c r="C38" s="95"/>
      <c r="D38" s="113">
        <v>350</v>
      </c>
      <c r="E38" s="95">
        <v>0</v>
      </c>
      <c r="F38" s="100" t="s">
        <v>126</v>
      </c>
      <c r="G38" s="98"/>
      <c r="I38" s="221"/>
      <c r="J38" s="221"/>
      <c r="K38" s="221"/>
      <c r="L38" s="221"/>
    </row>
    <row r="39" spans="1:13" s="100" customFormat="1" x14ac:dyDescent="0.25">
      <c r="A39" s="95"/>
      <c r="B39" s="95" t="s">
        <v>127</v>
      </c>
      <c r="C39" s="95"/>
      <c r="D39" s="113">
        <v>300</v>
      </c>
      <c r="E39" s="95">
        <v>0</v>
      </c>
      <c r="F39" s="100" t="s">
        <v>128</v>
      </c>
      <c r="G39" s="98"/>
      <c r="I39" s="221"/>
      <c r="J39" s="221"/>
      <c r="K39" s="221"/>
      <c r="L39" s="221"/>
    </row>
    <row r="40" spans="1:13" s="100" customFormat="1" x14ac:dyDescent="0.25">
      <c r="A40" s="95"/>
      <c r="B40" s="227" t="s">
        <v>129</v>
      </c>
      <c r="C40" s="225"/>
      <c r="D40" s="228">
        <v>1500</v>
      </c>
      <c r="E40" s="227">
        <v>0</v>
      </c>
      <c r="F40" s="226" t="s">
        <v>130</v>
      </c>
      <c r="G40" s="98"/>
      <c r="I40" s="221"/>
      <c r="J40" s="221"/>
      <c r="K40" s="221"/>
      <c r="L40" s="221"/>
    </row>
    <row r="41" spans="1:13" s="100" customFormat="1" x14ac:dyDescent="0.25">
      <c r="A41" s="95"/>
      <c r="B41" s="247" t="s">
        <v>131</v>
      </c>
      <c r="C41" s="247"/>
      <c r="D41" s="230">
        <v>1500</v>
      </c>
      <c r="E41" s="229">
        <v>0</v>
      </c>
      <c r="F41" s="100" t="s">
        <v>132</v>
      </c>
      <c r="G41" s="98"/>
      <c r="I41" s="221"/>
      <c r="J41" s="221"/>
      <c r="K41" s="221"/>
      <c r="L41" s="221"/>
    </row>
    <row r="42" spans="1:13" s="100" customFormat="1" x14ac:dyDescent="0.25">
      <c r="A42" s="95"/>
      <c r="D42" s="183"/>
      <c r="F42" s="95"/>
      <c r="G42" s="98"/>
      <c r="I42" s="221"/>
      <c r="J42" s="221"/>
      <c r="K42" s="221"/>
      <c r="L42" s="221"/>
    </row>
    <row r="43" spans="1:13" s="100" customFormat="1" x14ac:dyDescent="0.25">
      <c r="A43" s="95"/>
      <c r="B43" s="95" t="s">
        <v>80</v>
      </c>
      <c r="C43" s="95"/>
      <c r="D43" s="113">
        <f>SUM(D30:D41)</f>
        <v>19900</v>
      </c>
      <c r="E43" s="113">
        <f>SUM(E30:E41)</f>
        <v>14750</v>
      </c>
      <c r="F43" s="95"/>
      <c r="G43" s="98"/>
      <c r="I43" s="221"/>
      <c r="J43" s="221"/>
      <c r="K43" s="221"/>
      <c r="L43" s="221"/>
    </row>
    <row r="44" spans="1:13" s="100" customFormat="1" x14ac:dyDescent="0.25">
      <c r="A44" s="95"/>
      <c r="B44" s="95"/>
      <c r="C44" s="95"/>
      <c r="D44" s="113"/>
      <c r="E44" s="95"/>
      <c r="F44" s="95"/>
      <c r="G44" s="226"/>
      <c r="H44" s="226"/>
      <c r="I44" s="226"/>
      <c r="J44" s="221"/>
      <c r="K44" s="221"/>
      <c r="L44" s="221"/>
    </row>
    <row r="45" spans="1:13" s="100" customFormat="1" x14ac:dyDescent="0.25">
      <c r="A45" s="95"/>
      <c r="B45" s="113" t="s">
        <v>133</v>
      </c>
      <c r="C45" s="113"/>
      <c r="D45" s="113">
        <f>D27</f>
        <v>115109.61</v>
      </c>
      <c r="E45" s="113">
        <f>E27</f>
        <v>125541</v>
      </c>
      <c r="F45" s="95"/>
      <c r="H45" s="225"/>
      <c r="I45" s="228"/>
      <c r="J45" s="221"/>
      <c r="K45" s="221"/>
      <c r="L45" s="221"/>
      <c r="M45" s="221"/>
    </row>
    <row r="46" spans="1:13" s="100" customFormat="1" x14ac:dyDescent="0.25">
      <c r="A46" s="95"/>
      <c r="B46" s="95" t="s">
        <v>134</v>
      </c>
      <c r="C46" s="95"/>
      <c r="D46" s="113">
        <f>D43+D45</f>
        <v>135009.60999999999</v>
      </c>
      <c r="E46" s="95">
        <f>E43+E45</f>
        <v>140291</v>
      </c>
      <c r="F46" s="95"/>
      <c r="G46" s="98"/>
      <c r="J46" s="221"/>
      <c r="K46" s="221"/>
      <c r="L46" s="221"/>
      <c r="M46" s="221"/>
    </row>
    <row r="47" spans="1:13" s="100" customFormat="1" x14ac:dyDescent="0.25">
      <c r="A47" s="95"/>
      <c r="B47" s="95"/>
      <c r="C47" s="95"/>
      <c r="D47" s="113"/>
      <c r="E47" s="95"/>
      <c r="F47" s="95"/>
      <c r="G47" s="98"/>
      <c r="J47" s="221"/>
      <c r="K47" s="221"/>
      <c r="L47" s="221"/>
      <c r="M47" s="221"/>
    </row>
    <row r="48" spans="1:13" s="100" customFormat="1" x14ac:dyDescent="0.25">
      <c r="A48" s="221"/>
      <c r="B48" s="221"/>
      <c r="C48" s="221"/>
      <c r="D48" s="221"/>
      <c r="E48" s="221"/>
      <c r="F48" s="222"/>
      <c r="G48" s="98"/>
      <c r="J48" s="221"/>
      <c r="K48" s="221"/>
      <c r="L48" s="221"/>
      <c r="M48" s="221"/>
    </row>
    <row r="49" spans="1:13" s="100" customFormat="1" x14ac:dyDescent="0.25">
      <c r="D49" s="183"/>
      <c r="F49" s="98"/>
      <c r="G49" s="98"/>
      <c r="J49" s="221"/>
      <c r="K49" s="221"/>
      <c r="L49" s="221"/>
      <c r="M49" s="221"/>
    </row>
    <row r="50" spans="1:13" s="100" customFormat="1" x14ac:dyDescent="0.25">
      <c r="A50" s="31" t="s">
        <v>1</v>
      </c>
      <c r="B50" s="103"/>
      <c r="C50" s="103"/>
      <c r="D50" s="31"/>
      <c r="E50" s="103"/>
      <c r="F50" s="103"/>
      <c r="G50" s="98"/>
      <c r="J50" s="221"/>
      <c r="K50" s="221"/>
      <c r="L50" s="221"/>
      <c r="M50" s="221"/>
    </row>
    <row r="51" spans="1:13" s="100" customFormat="1" x14ac:dyDescent="0.25">
      <c r="A51" s="95"/>
      <c r="B51" s="95"/>
      <c r="C51" s="95"/>
      <c r="D51" s="113"/>
      <c r="E51" s="95"/>
      <c r="F51" s="96"/>
      <c r="G51" s="98"/>
      <c r="J51" s="221"/>
      <c r="K51" s="221"/>
      <c r="L51" s="221"/>
      <c r="M51" s="221"/>
    </row>
    <row r="52" spans="1:13" s="100" customFormat="1" x14ac:dyDescent="0.25">
      <c r="A52" s="95"/>
      <c r="B52" s="95"/>
      <c r="C52" s="95"/>
      <c r="D52" s="113"/>
      <c r="E52" s="95"/>
      <c r="F52" s="96"/>
      <c r="G52" s="222"/>
      <c r="H52" s="221"/>
      <c r="I52" s="221"/>
      <c r="J52" s="221"/>
      <c r="K52" s="221"/>
      <c r="L52" s="221"/>
      <c r="M52" s="221"/>
    </row>
    <row r="53" spans="1:13" s="100" customFormat="1" x14ac:dyDescent="0.25">
      <c r="A53" s="113"/>
      <c r="B53" s="113" t="s">
        <v>5</v>
      </c>
      <c r="C53" s="113"/>
      <c r="D53" s="231" t="s">
        <v>111</v>
      </c>
      <c r="E53" s="231" t="s">
        <v>112</v>
      </c>
      <c r="F53" s="109" t="s">
        <v>113</v>
      </c>
      <c r="G53" s="98"/>
    </row>
    <row r="55" spans="1:13" x14ac:dyDescent="0.25">
      <c r="A55" s="95" t="s">
        <v>11</v>
      </c>
      <c r="B55" s="95" t="s">
        <v>12</v>
      </c>
      <c r="C55" s="95"/>
      <c r="D55" s="113">
        <v>8170</v>
      </c>
      <c r="E55" s="95">
        <v>8170</v>
      </c>
      <c r="H55" s="95"/>
      <c r="I55" s="95"/>
      <c r="J55" s="95"/>
      <c r="K55" s="95"/>
      <c r="L55" s="95"/>
      <c r="M55" s="95"/>
    </row>
    <row r="56" spans="1:13" x14ac:dyDescent="0.25">
      <c r="A56" s="95"/>
      <c r="B56" s="95" t="s">
        <v>15</v>
      </c>
      <c r="C56" s="95"/>
      <c r="D56" s="113">
        <v>8170</v>
      </c>
      <c r="E56" s="95">
        <v>8170</v>
      </c>
      <c r="H56" s="95"/>
      <c r="I56" s="95"/>
      <c r="J56" s="95"/>
      <c r="K56" s="95"/>
      <c r="L56" s="95"/>
      <c r="M56" s="95"/>
    </row>
    <row r="57" spans="1:13" x14ac:dyDescent="0.25">
      <c r="A57" s="95"/>
      <c r="B57" s="95" t="s">
        <v>18</v>
      </c>
      <c r="C57" s="95"/>
      <c r="D57" s="113">
        <v>2185</v>
      </c>
      <c r="E57" s="95">
        <v>4085</v>
      </c>
      <c r="F57" s="96" t="s">
        <v>135</v>
      </c>
      <c r="H57" s="95"/>
      <c r="I57" s="95"/>
      <c r="J57" s="95"/>
      <c r="K57" s="95"/>
      <c r="L57" s="95"/>
      <c r="M57" s="95"/>
    </row>
    <row r="58" spans="1:13" x14ac:dyDescent="0.25">
      <c r="A58" s="95"/>
      <c r="B58" s="95" t="s">
        <v>20</v>
      </c>
      <c r="C58" s="95"/>
      <c r="D58" s="113">
        <v>4085</v>
      </c>
      <c r="E58" s="95">
        <v>4085</v>
      </c>
      <c r="H58" s="95"/>
      <c r="I58" s="95"/>
      <c r="J58" s="95"/>
      <c r="K58" s="95"/>
      <c r="L58" s="95"/>
      <c r="M58" s="95"/>
    </row>
    <row r="59" spans="1:13" x14ac:dyDescent="0.25">
      <c r="A59" s="95"/>
      <c r="B59" s="95" t="s">
        <v>21</v>
      </c>
      <c r="C59" s="95"/>
      <c r="D59" s="113">
        <v>4085</v>
      </c>
      <c r="E59" s="95">
        <v>4085</v>
      </c>
      <c r="H59" s="95"/>
      <c r="I59" s="95"/>
      <c r="J59" s="95"/>
      <c r="K59" s="95"/>
      <c r="L59" s="95"/>
      <c r="M59" s="95"/>
    </row>
    <row r="60" spans="1:13" x14ac:dyDescent="0.25">
      <c r="A60" s="95"/>
      <c r="B60" s="95" t="s">
        <v>24</v>
      </c>
      <c r="C60" s="95"/>
      <c r="D60" s="113">
        <v>2185</v>
      </c>
      <c r="E60" s="95">
        <v>2185</v>
      </c>
      <c r="H60" s="95"/>
      <c r="I60" s="95"/>
      <c r="J60" s="95"/>
      <c r="K60" s="95"/>
      <c r="L60" s="95"/>
      <c r="M60" s="95"/>
    </row>
    <row r="61" spans="1:13" x14ac:dyDescent="0.25">
      <c r="A61" s="95"/>
      <c r="B61" s="95" t="s">
        <v>25</v>
      </c>
      <c r="C61" s="95"/>
      <c r="D61" s="113">
        <v>190</v>
      </c>
      <c r="E61" s="95">
        <v>190</v>
      </c>
      <c r="H61" s="95"/>
      <c r="I61" s="95"/>
      <c r="J61" s="95"/>
      <c r="K61" s="95"/>
      <c r="L61" s="95"/>
      <c r="M61" s="95"/>
    </row>
    <row r="62" spans="1:13" x14ac:dyDescent="0.25">
      <c r="A62" s="95"/>
      <c r="B62" s="95" t="s">
        <v>28</v>
      </c>
      <c r="C62" s="95"/>
      <c r="D62" s="113">
        <v>285</v>
      </c>
      <c r="E62" s="95">
        <v>475</v>
      </c>
      <c r="F62" s="96" t="s">
        <v>136</v>
      </c>
      <c r="H62" s="95"/>
      <c r="I62" s="95"/>
      <c r="J62" s="95"/>
      <c r="K62" s="95"/>
      <c r="L62" s="95"/>
      <c r="M62" s="95"/>
    </row>
    <row r="63" spans="1:13" x14ac:dyDescent="0.25">
      <c r="A63" s="95"/>
      <c r="B63" s="95" t="s">
        <v>30</v>
      </c>
      <c r="C63" s="95"/>
      <c r="D63" s="113">
        <v>180</v>
      </c>
      <c r="E63" s="95">
        <v>0</v>
      </c>
      <c r="F63" s="96" t="s">
        <v>136</v>
      </c>
      <c r="H63" s="95"/>
      <c r="I63" s="95"/>
      <c r="J63" s="95"/>
      <c r="K63" s="95"/>
      <c r="L63" s="95"/>
      <c r="M63" s="95"/>
    </row>
    <row r="64" spans="1:13" x14ac:dyDescent="0.25">
      <c r="A64" s="95"/>
      <c r="B64" s="95" t="s">
        <v>32</v>
      </c>
      <c r="C64" s="95"/>
      <c r="D64" s="113">
        <v>1520</v>
      </c>
      <c r="E64" s="95">
        <v>2280</v>
      </c>
      <c r="F64" s="96" t="s">
        <v>137</v>
      </c>
      <c r="H64" s="95"/>
      <c r="I64" s="95"/>
      <c r="J64" s="95"/>
      <c r="K64" s="95"/>
      <c r="L64" s="95"/>
      <c r="M64" s="95"/>
    </row>
    <row r="66" spans="1:6" x14ac:dyDescent="0.25">
      <c r="A66" s="95" t="s">
        <v>35</v>
      </c>
      <c r="B66" s="95" t="s">
        <v>36</v>
      </c>
      <c r="C66" s="95"/>
      <c r="D66" s="113">
        <v>18635</v>
      </c>
      <c r="E66" s="95">
        <v>21000</v>
      </c>
      <c r="F66" s="96" t="s">
        <v>138</v>
      </c>
    </row>
    <row r="67" spans="1:6" x14ac:dyDescent="0.25">
      <c r="A67" s="95"/>
      <c r="B67" s="95" t="s">
        <v>38</v>
      </c>
      <c r="C67" s="95"/>
      <c r="D67" s="113">
        <v>3475</v>
      </c>
      <c r="E67" s="95">
        <v>3000</v>
      </c>
      <c r="F67" s="96" t="s">
        <v>139</v>
      </c>
    </row>
    <row r="68" spans="1:6" x14ac:dyDescent="0.25">
      <c r="A68" s="95"/>
      <c r="B68" s="95" t="s">
        <v>39</v>
      </c>
      <c r="C68" s="95"/>
      <c r="D68" s="113">
        <v>1124</v>
      </c>
      <c r="E68" s="95">
        <v>1124</v>
      </c>
    </row>
    <row r="69" spans="1:6" x14ac:dyDescent="0.25">
      <c r="A69" s="95"/>
      <c r="B69" s="95" t="s">
        <v>140</v>
      </c>
      <c r="C69" s="95"/>
      <c r="D69" s="113">
        <v>0</v>
      </c>
      <c r="E69" s="95">
        <v>300</v>
      </c>
      <c r="F69" s="96" t="s">
        <v>141</v>
      </c>
    </row>
    <row r="70" spans="1:6" x14ac:dyDescent="0.25">
      <c r="A70" s="95"/>
      <c r="B70" s="95" t="s">
        <v>42</v>
      </c>
      <c r="C70" s="95"/>
      <c r="D70" s="113">
        <v>7500</v>
      </c>
      <c r="E70" s="95">
        <v>7500</v>
      </c>
    </row>
    <row r="71" spans="1:6" x14ac:dyDescent="0.25">
      <c r="A71" s="95"/>
      <c r="B71" s="95" t="s">
        <v>142</v>
      </c>
      <c r="C71" s="95"/>
      <c r="D71" s="113">
        <v>0</v>
      </c>
      <c r="E71" s="95">
        <v>480</v>
      </c>
      <c r="F71" s="96" t="s">
        <v>143</v>
      </c>
    </row>
    <row r="72" spans="1:6" x14ac:dyDescent="0.25">
      <c r="A72" s="95"/>
      <c r="B72" s="95" t="s">
        <v>44</v>
      </c>
      <c r="C72" s="95"/>
      <c r="D72" s="113">
        <v>4000</v>
      </c>
      <c r="E72" s="95">
        <v>4000</v>
      </c>
    </row>
    <row r="73" spans="1:6" x14ac:dyDescent="0.25">
      <c r="A73" s="95"/>
      <c r="B73" s="95" t="s">
        <v>46</v>
      </c>
      <c r="C73" s="95"/>
      <c r="D73" s="113">
        <v>156</v>
      </c>
      <c r="E73" s="95">
        <v>240</v>
      </c>
      <c r="F73" s="96" t="s">
        <v>144</v>
      </c>
    </row>
    <row r="74" spans="1:6" x14ac:dyDescent="0.25">
      <c r="A74" s="95"/>
      <c r="B74" s="95" t="s">
        <v>48</v>
      </c>
      <c r="C74" s="95"/>
      <c r="D74" s="113">
        <v>200</v>
      </c>
      <c r="E74" s="95">
        <v>200</v>
      </c>
    </row>
    <row r="75" spans="1:6" x14ac:dyDescent="0.25">
      <c r="A75" s="95"/>
      <c r="B75" s="95" t="s">
        <v>50</v>
      </c>
      <c r="C75" s="95"/>
      <c r="D75" s="113">
        <v>250</v>
      </c>
      <c r="E75" s="95">
        <v>250</v>
      </c>
    </row>
    <row r="76" spans="1:6" x14ac:dyDescent="0.25">
      <c r="A76" s="95"/>
      <c r="B76" s="95" t="s">
        <v>51</v>
      </c>
      <c r="C76" s="95"/>
      <c r="D76" s="113">
        <v>610</v>
      </c>
      <c r="E76" s="95">
        <v>610</v>
      </c>
    </row>
    <row r="77" spans="1:6" x14ac:dyDescent="0.25">
      <c r="A77" s="95"/>
      <c r="B77" s="95" t="s">
        <v>52</v>
      </c>
      <c r="C77" s="95"/>
      <c r="D77" s="113">
        <v>140</v>
      </c>
      <c r="E77" s="95">
        <v>140</v>
      </c>
    </row>
    <row r="78" spans="1:6" x14ac:dyDescent="0.25">
      <c r="A78" s="95"/>
      <c r="B78" s="95" t="s">
        <v>53</v>
      </c>
      <c r="C78" s="95"/>
      <c r="D78" s="113">
        <v>84</v>
      </c>
      <c r="E78" s="95">
        <v>105</v>
      </c>
      <c r="F78" s="96" t="s">
        <v>145</v>
      </c>
    </row>
    <row r="79" spans="1:6" x14ac:dyDescent="0.25">
      <c r="A79" s="95"/>
      <c r="B79" s="95" t="s">
        <v>54</v>
      </c>
      <c r="C79" s="95"/>
      <c r="D79" s="113">
        <v>143</v>
      </c>
      <c r="E79" s="95">
        <v>143</v>
      </c>
    </row>
    <row r="80" spans="1:6" x14ac:dyDescent="0.25">
      <c r="A80" s="95"/>
      <c r="B80" s="95" t="s">
        <v>57</v>
      </c>
      <c r="C80" s="95"/>
      <c r="D80" s="113">
        <v>286.8</v>
      </c>
      <c r="E80" s="95">
        <v>287</v>
      </c>
    </row>
    <row r="81" spans="1:6" x14ac:dyDescent="0.25">
      <c r="A81" s="95"/>
      <c r="B81" s="95" t="s">
        <v>59</v>
      </c>
      <c r="C81" s="95"/>
      <c r="D81" s="113">
        <v>70</v>
      </c>
      <c r="E81" s="95">
        <v>70</v>
      </c>
    </row>
    <row r="82" spans="1:6" x14ac:dyDescent="0.25">
      <c r="A82" s="95"/>
      <c r="B82" s="95" t="s">
        <v>61</v>
      </c>
      <c r="C82" s="95"/>
      <c r="D82" s="113">
        <v>500</v>
      </c>
      <c r="E82" s="95">
        <v>600</v>
      </c>
      <c r="F82" s="96" t="s">
        <v>146</v>
      </c>
    </row>
    <row r="83" spans="1:6" x14ac:dyDescent="0.25">
      <c r="A83" s="95"/>
      <c r="B83" s="95" t="s">
        <v>64</v>
      </c>
      <c r="C83" s="95"/>
      <c r="D83" s="113">
        <v>100</v>
      </c>
      <c r="E83" s="95">
        <v>100</v>
      </c>
    </row>
    <row r="84" spans="1:6" x14ac:dyDescent="0.25">
      <c r="A84" s="95"/>
      <c r="B84" s="95" t="s">
        <v>66</v>
      </c>
      <c r="C84" s="95"/>
      <c r="D84" s="113">
        <v>500</v>
      </c>
      <c r="E84" s="95">
        <v>500</v>
      </c>
    </row>
    <row r="86" spans="1:6" x14ac:dyDescent="0.25">
      <c r="A86" s="95" t="s">
        <v>69</v>
      </c>
      <c r="B86" s="95" t="s">
        <v>70</v>
      </c>
      <c r="C86" s="95"/>
      <c r="D86" s="113">
        <v>1603.1</v>
      </c>
      <c r="E86" s="219">
        <v>10000</v>
      </c>
      <c r="F86" s="96" t="s">
        <v>147</v>
      </c>
    </row>
    <row r="87" spans="1:6" x14ac:dyDescent="0.25">
      <c r="A87" s="95"/>
      <c r="B87" s="95" t="s">
        <v>76</v>
      </c>
      <c r="C87" s="95"/>
      <c r="D87" s="113">
        <v>4000</v>
      </c>
      <c r="E87" s="95">
        <v>4000</v>
      </c>
    </row>
    <row r="88" spans="1:6" x14ac:dyDescent="0.25">
      <c r="A88" s="95"/>
      <c r="B88" s="95" t="s">
        <v>78</v>
      </c>
      <c r="C88" s="95"/>
      <c r="D88" s="113">
        <v>300</v>
      </c>
      <c r="E88" s="95">
        <v>1000</v>
      </c>
      <c r="F88" s="96" t="s">
        <v>148</v>
      </c>
    </row>
    <row r="89" spans="1:6" x14ac:dyDescent="0.25">
      <c r="A89" s="95"/>
      <c r="B89" s="95" t="s">
        <v>79</v>
      </c>
      <c r="C89" s="95"/>
      <c r="D89" s="113">
        <v>4000</v>
      </c>
      <c r="E89" s="95">
        <v>4000</v>
      </c>
    </row>
    <row r="90" spans="1:6" x14ac:dyDescent="0.25">
      <c r="A90" s="95"/>
      <c r="B90" s="95" t="s">
        <v>81</v>
      </c>
      <c r="C90" s="95"/>
      <c r="D90" s="113">
        <v>2000</v>
      </c>
      <c r="E90" s="95">
        <v>2000</v>
      </c>
    </row>
    <row r="91" spans="1:6" x14ac:dyDescent="0.25">
      <c r="A91" s="95"/>
      <c r="B91" s="95" t="s">
        <v>82</v>
      </c>
      <c r="C91" s="95"/>
      <c r="D91" s="113">
        <v>2000</v>
      </c>
      <c r="E91" s="95">
        <v>2000</v>
      </c>
    </row>
    <row r="92" spans="1:6" x14ac:dyDescent="0.25">
      <c r="A92" s="95"/>
      <c r="B92" s="95" t="s">
        <v>83</v>
      </c>
      <c r="C92" s="95"/>
      <c r="D92" s="113">
        <v>3000</v>
      </c>
      <c r="E92" s="95">
        <v>3000</v>
      </c>
    </row>
    <row r="93" spans="1:6" x14ac:dyDescent="0.25">
      <c r="A93" s="95"/>
      <c r="B93" s="95" t="s">
        <v>85</v>
      </c>
      <c r="C93" s="95"/>
      <c r="D93" s="113">
        <v>3325</v>
      </c>
      <c r="E93" s="95">
        <v>3420</v>
      </c>
      <c r="F93" s="96" t="s">
        <v>135</v>
      </c>
    </row>
    <row r="94" spans="1:6" x14ac:dyDescent="0.25">
      <c r="A94" s="95"/>
      <c r="B94" s="95" t="s">
        <v>87</v>
      </c>
      <c r="C94" s="95"/>
      <c r="D94" s="113">
        <v>1425</v>
      </c>
      <c r="E94" s="95">
        <v>1425</v>
      </c>
    </row>
    <row r="95" spans="1:6" x14ac:dyDescent="0.25">
      <c r="A95" s="95"/>
      <c r="B95" s="95" t="s">
        <v>149</v>
      </c>
      <c r="C95" s="95"/>
      <c r="D95" s="113">
        <f>1995+665+870</f>
        <v>3530</v>
      </c>
      <c r="E95" s="95">
        <v>4800</v>
      </c>
      <c r="F95" s="96" t="s">
        <v>150</v>
      </c>
    </row>
    <row r="96" spans="1:6" x14ac:dyDescent="0.25">
      <c r="A96" s="95"/>
      <c r="B96" s="95" t="s">
        <v>94</v>
      </c>
      <c r="C96" s="95"/>
      <c r="D96" s="113">
        <v>10600</v>
      </c>
      <c r="E96" s="95">
        <v>10600</v>
      </c>
    </row>
    <row r="97" spans="2:6" x14ac:dyDescent="0.25">
      <c r="B97" s="95" t="s">
        <v>96</v>
      </c>
      <c r="C97" s="95"/>
      <c r="D97" s="113">
        <v>1000</v>
      </c>
      <c r="E97" s="95">
        <v>1000</v>
      </c>
    </row>
    <row r="98" spans="2:6" x14ac:dyDescent="0.25">
      <c r="B98" s="95" t="s">
        <v>97</v>
      </c>
      <c r="C98" s="95"/>
      <c r="D98" s="113">
        <v>1500</v>
      </c>
      <c r="E98" s="95">
        <v>500</v>
      </c>
      <c r="F98" s="96" t="s">
        <v>151</v>
      </c>
    </row>
    <row r="99" spans="2:6" x14ac:dyDescent="0.25">
      <c r="B99" s="95" t="s">
        <v>99</v>
      </c>
      <c r="C99" s="95"/>
      <c r="D99" s="113">
        <v>235</v>
      </c>
      <c r="E99" s="95">
        <v>0</v>
      </c>
      <c r="F99" s="96" t="s">
        <v>152</v>
      </c>
    </row>
    <row r="100" spans="2:6" x14ac:dyDescent="0.25">
      <c r="B100" s="95" t="s">
        <v>100</v>
      </c>
      <c r="C100" s="95"/>
      <c r="D100" s="113">
        <v>600</v>
      </c>
      <c r="E100" s="95">
        <v>600</v>
      </c>
    </row>
    <row r="101" spans="2:6" x14ac:dyDescent="0.25">
      <c r="B101" s="95" t="s">
        <v>101</v>
      </c>
      <c r="C101" s="95"/>
      <c r="D101" s="113">
        <v>400</v>
      </c>
      <c r="E101" s="95">
        <v>400</v>
      </c>
    </row>
    <row r="102" spans="2:6" x14ac:dyDescent="0.25">
      <c r="B102" s="95" t="s">
        <v>102</v>
      </c>
      <c r="C102" s="95"/>
      <c r="D102" s="113">
        <v>3500</v>
      </c>
      <c r="E102" s="95">
        <v>0</v>
      </c>
      <c r="F102" s="96" t="s">
        <v>152</v>
      </c>
    </row>
    <row r="104" spans="2:6" x14ac:dyDescent="0.25">
      <c r="B104" s="95" t="s">
        <v>104</v>
      </c>
      <c r="C104" s="95"/>
      <c r="D104" s="113">
        <v>3352.2569999999996</v>
      </c>
      <c r="E104" s="95">
        <f>1462+2165</f>
        <v>3627</v>
      </c>
      <c r="F104" s="96" t="s">
        <v>153</v>
      </c>
    </row>
    <row r="107" spans="2:6" x14ac:dyDescent="0.25">
      <c r="B107" s="95" t="s">
        <v>91</v>
      </c>
      <c r="C107" s="95"/>
      <c r="D107" s="113">
        <v>68828.800000000003</v>
      </c>
      <c r="E107" s="95">
        <f>SUM(E55:E84)</f>
        <v>74374</v>
      </c>
    </row>
    <row r="108" spans="2:6" x14ac:dyDescent="0.25">
      <c r="B108" s="95" t="s">
        <v>93</v>
      </c>
      <c r="C108" s="95"/>
      <c r="D108" s="113">
        <v>42913.1</v>
      </c>
      <c r="E108" s="219">
        <f>SUM(E86:E102)</f>
        <v>48745</v>
      </c>
    </row>
    <row r="110" spans="2:6" x14ac:dyDescent="0.25">
      <c r="B110" s="95" t="s">
        <v>108</v>
      </c>
      <c r="C110" s="95"/>
      <c r="D110" s="113">
        <v>111741.9</v>
      </c>
      <c r="E110" s="95">
        <f>SUM(E107:E108)</f>
        <v>123119</v>
      </c>
    </row>
    <row r="111" spans="2:6" x14ac:dyDescent="0.25">
      <c r="B111" s="95" t="s">
        <v>109</v>
      </c>
      <c r="C111" s="95"/>
      <c r="D111" s="113">
        <v>115094.15699999999</v>
      </c>
      <c r="E111" s="95">
        <f>SUM(E104,E110)</f>
        <v>126746</v>
      </c>
    </row>
  </sheetData>
  <mergeCells count="1">
    <mergeCell ref="B41:C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zoomScale="70" zoomScaleNormal="70" zoomScalePageLayoutView="70" workbookViewId="0">
      <pane ySplit="4" topLeftCell="A7" activePane="bottomLeft" state="frozen"/>
      <selection pane="bottomLeft" activeCell="C8" sqref="C8"/>
    </sheetView>
  </sheetViews>
  <sheetFormatPr defaultColWidth="8.85546875" defaultRowHeight="15" x14ac:dyDescent="0.25"/>
  <cols>
    <col min="1" max="1" width="19" customWidth="1"/>
    <col min="2" max="2" width="56.28515625" customWidth="1"/>
    <col min="3" max="3" width="12" style="10" customWidth="1"/>
    <col min="4" max="4" width="10.42578125" style="3" customWidth="1"/>
    <col min="5" max="5" width="11.7109375" bestFit="1" customWidth="1"/>
    <col min="6" max="6" width="10.42578125" customWidth="1"/>
    <col min="7" max="7" width="13" bestFit="1" customWidth="1"/>
    <col min="8" max="8" width="13.7109375" customWidth="1"/>
    <col min="9" max="9" width="13.42578125" bestFit="1" customWidth="1"/>
    <col min="10" max="10" width="13" bestFit="1" customWidth="1"/>
    <col min="11" max="11" width="12" bestFit="1" customWidth="1"/>
    <col min="12" max="12" width="12.5703125" customWidth="1"/>
    <col min="13" max="13" width="14.5703125" style="173" customWidth="1"/>
    <col min="14" max="14" width="12.5703125" customWidth="1"/>
  </cols>
  <sheetData>
    <row r="1" spans="1:15" s="217" customFormat="1" ht="27" customHeight="1" x14ac:dyDescent="0.25">
      <c r="A1" s="218" t="s">
        <v>154</v>
      </c>
      <c r="B1" s="240"/>
      <c r="C1" s="241"/>
      <c r="D1" s="220"/>
      <c r="E1" s="218"/>
      <c r="F1" s="218"/>
      <c r="G1" s="218"/>
      <c r="H1" s="218"/>
      <c r="I1" s="218"/>
      <c r="J1" s="218"/>
      <c r="K1" s="218"/>
      <c r="L1" s="218"/>
      <c r="M1" s="242"/>
    </row>
    <row r="2" spans="1:15" ht="34.5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9"/>
      <c r="N2" s="95"/>
      <c r="O2" s="95"/>
    </row>
    <row r="3" spans="1:15" s="59" customFormat="1" x14ac:dyDescent="0.25">
      <c r="A3" s="110"/>
      <c r="B3" s="110" t="s">
        <v>155</v>
      </c>
      <c r="C3" s="111">
        <v>5442</v>
      </c>
      <c r="D3" s="110">
        <v>7858</v>
      </c>
      <c r="E3" s="110">
        <v>7858</v>
      </c>
      <c r="F3" s="110">
        <v>23838</v>
      </c>
      <c r="G3" s="110">
        <v>50431</v>
      </c>
      <c r="H3" s="110">
        <v>23244.899999999994</v>
      </c>
      <c r="I3" s="110">
        <v>10700.149999999994</v>
      </c>
      <c r="J3" s="110">
        <v>7608.1499999999942</v>
      </c>
      <c r="K3" s="110">
        <v>4830.1499999999942</v>
      </c>
      <c r="L3" s="110">
        <v>4724.1499999999942</v>
      </c>
      <c r="M3" s="112"/>
      <c r="N3" s="110"/>
      <c r="O3" s="110"/>
    </row>
    <row r="4" spans="1:15" ht="33" customHeight="1" x14ac:dyDescent="0.25">
      <c r="A4" s="159"/>
      <c r="B4" s="159"/>
      <c r="C4" s="160" t="s">
        <v>156</v>
      </c>
      <c r="D4" s="159" t="s">
        <v>157</v>
      </c>
      <c r="E4" s="159" t="s">
        <v>158</v>
      </c>
      <c r="F4" s="159" t="s">
        <v>159</v>
      </c>
      <c r="G4" s="159" t="s">
        <v>160</v>
      </c>
      <c r="H4" s="159" t="s">
        <v>161</v>
      </c>
      <c r="I4" s="159" t="s">
        <v>162</v>
      </c>
      <c r="J4" s="159" t="s">
        <v>163</v>
      </c>
      <c r="K4" s="159" t="s">
        <v>164</v>
      </c>
      <c r="L4" s="159" t="s">
        <v>165</v>
      </c>
      <c r="M4" s="166"/>
      <c r="N4" s="161"/>
      <c r="O4" s="161"/>
    </row>
    <row r="5" spans="1:15" x14ac:dyDescent="0.25">
      <c r="A5" s="95"/>
      <c r="B5" s="95"/>
      <c r="C5" s="147"/>
      <c r="D5" s="109"/>
      <c r="E5" s="113"/>
      <c r="F5" s="95"/>
      <c r="G5" s="95"/>
      <c r="H5" s="95"/>
      <c r="I5" s="95"/>
      <c r="J5" s="95"/>
      <c r="K5" s="95"/>
      <c r="L5" s="95"/>
      <c r="M5" s="99"/>
      <c r="N5" s="95"/>
      <c r="O5" s="95"/>
    </row>
    <row r="6" spans="1:15" x14ac:dyDescent="0.25">
      <c r="A6" s="113"/>
      <c r="B6" s="113"/>
      <c r="C6" s="148"/>
      <c r="D6" s="114"/>
      <c r="E6" s="115"/>
      <c r="F6" s="143"/>
      <c r="G6" s="143"/>
      <c r="H6" s="143"/>
      <c r="I6" s="143"/>
      <c r="J6" s="143"/>
      <c r="K6" s="143"/>
      <c r="L6" s="115"/>
      <c r="M6" s="167" t="s">
        <v>166</v>
      </c>
      <c r="N6" s="95"/>
      <c r="O6" s="95"/>
    </row>
    <row r="7" spans="1:15" x14ac:dyDescent="0.25">
      <c r="A7" s="95" t="s">
        <v>167</v>
      </c>
      <c r="B7" s="116" t="s">
        <v>168</v>
      </c>
      <c r="C7" s="93">
        <v>4422.2</v>
      </c>
      <c r="D7" s="118"/>
      <c r="E7" s="118"/>
      <c r="F7" s="144"/>
      <c r="G7" s="144"/>
      <c r="H7" s="144"/>
      <c r="I7" s="144"/>
      <c r="J7" s="144"/>
      <c r="K7" s="144"/>
      <c r="L7" s="118"/>
      <c r="M7" s="168">
        <f>SUM(C7:L7)</f>
        <v>4422.2</v>
      </c>
      <c r="N7" s="100"/>
      <c r="O7" s="95"/>
    </row>
    <row r="8" spans="1:15" x14ac:dyDescent="0.25">
      <c r="A8" s="95"/>
      <c r="B8" s="100" t="s">
        <v>169</v>
      </c>
      <c r="C8" s="149"/>
      <c r="D8" s="118"/>
      <c r="E8" s="95"/>
      <c r="F8" s="95"/>
      <c r="G8" s="152">
        <v>28500</v>
      </c>
      <c r="H8" s="95"/>
      <c r="I8" s="145">
        <v>22800</v>
      </c>
      <c r="J8" s="145">
        <v>5700</v>
      </c>
      <c r="K8" s="145"/>
      <c r="L8" s="120"/>
      <c r="M8" s="168">
        <f t="shared" ref="M8:M21" si="0">SUM(C8:L8)</f>
        <v>57000</v>
      </c>
      <c r="N8" s="100"/>
      <c r="O8" s="95"/>
    </row>
    <row r="9" spans="1:15" x14ac:dyDescent="0.25">
      <c r="A9" s="95"/>
      <c r="B9" s="100" t="s">
        <v>170</v>
      </c>
      <c r="C9" s="149"/>
      <c r="D9" s="118">
        <v>2000</v>
      </c>
      <c r="E9" s="95"/>
      <c r="F9" s="151">
        <v>11000</v>
      </c>
      <c r="G9" s="145"/>
      <c r="H9" s="145"/>
      <c r="I9" s="145">
        <v>1000</v>
      </c>
      <c r="J9" s="145"/>
      <c r="K9" s="145"/>
      <c r="L9" s="120"/>
      <c r="M9" s="168">
        <f t="shared" si="0"/>
        <v>14000</v>
      </c>
      <c r="N9" s="100"/>
      <c r="O9" s="95"/>
    </row>
    <row r="10" spans="1:15" x14ac:dyDescent="0.25">
      <c r="A10" s="95"/>
      <c r="B10" s="121" t="s">
        <v>171</v>
      </c>
      <c r="C10" s="149"/>
      <c r="D10" s="95"/>
      <c r="E10" s="95"/>
      <c r="F10" s="146"/>
      <c r="G10" s="158">
        <v>2000</v>
      </c>
      <c r="H10" s="145">
        <v>7000</v>
      </c>
      <c r="I10" s="145">
        <v>1000</v>
      </c>
      <c r="J10" s="145"/>
      <c r="K10" s="145"/>
      <c r="L10" s="120"/>
      <c r="M10" s="168">
        <f t="shared" si="0"/>
        <v>10000</v>
      </c>
      <c r="N10" s="100"/>
      <c r="O10" s="95"/>
    </row>
    <row r="11" spans="1:15" x14ac:dyDescent="0.25">
      <c r="A11" s="95"/>
      <c r="B11" s="121" t="s">
        <v>172</v>
      </c>
      <c r="C11" s="149"/>
      <c r="D11" s="118"/>
      <c r="E11" s="150"/>
      <c r="F11" s="146"/>
      <c r="G11" s="151">
        <v>8750</v>
      </c>
      <c r="H11" s="145">
        <v>7000</v>
      </c>
      <c r="I11" s="145"/>
      <c r="J11" s="145">
        <v>1750</v>
      </c>
      <c r="K11" s="145"/>
      <c r="L11" s="120"/>
      <c r="M11" s="168">
        <f t="shared" si="0"/>
        <v>17500</v>
      </c>
      <c r="N11" s="100"/>
      <c r="O11" s="95"/>
    </row>
    <row r="12" spans="1:15" x14ac:dyDescent="0.25">
      <c r="A12" s="95"/>
      <c r="B12" s="121" t="s">
        <v>173</v>
      </c>
      <c r="C12" s="149"/>
      <c r="D12" s="109"/>
      <c r="E12" s="150"/>
      <c r="F12" s="152">
        <v>5000</v>
      </c>
      <c r="G12" s="145"/>
      <c r="H12" s="145"/>
      <c r="I12" s="145"/>
      <c r="J12" s="145"/>
      <c r="K12" s="145"/>
      <c r="L12" s="120"/>
      <c r="M12" s="168">
        <f t="shared" si="0"/>
        <v>5000</v>
      </c>
      <c r="N12" s="100"/>
      <c r="O12" s="95"/>
    </row>
    <row r="13" spans="1:15" x14ac:dyDescent="0.25">
      <c r="A13" s="95"/>
      <c r="B13" s="98" t="s">
        <v>34</v>
      </c>
      <c r="C13" s="149">
        <v>500</v>
      </c>
      <c r="D13" s="118"/>
      <c r="E13" s="150"/>
      <c r="F13" s="145"/>
      <c r="G13" s="145"/>
      <c r="H13" s="145"/>
      <c r="I13" s="145"/>
      <c r="J13" s="145"/>
      <c r="K13" s="145"/>
      <c r="L13" s="120"/>
      <c r="M13" s="168">
        <f t="shared" si="0"/>
        <v>500</v>
      </c>
      <c r="N13" s="100"/>
      <c r="O13" s="95"/>
    </row>
    <row r="14" spans="1:15" x14ac:dyDescent="0.25">
      <c r="A14" s="95"/>
      <c r="B14" s="98" t="s">
        <v>174</v>
      </c>
      <c r="C14" s="149">
        <v>500</v>
      </c>
      <c r="D14" s="118"/>
      <c r="E14" s="150"/>
      <c r="F14" s="145"/>
      <c r="G14" s="145"/>
      <c r="H14" s="145"/>
      <c r="I14" s="145"/>
      <c r="J14" s="145"/>
      <c r="K14" s="145"/>
      <c r="L14" s="120"/>
      <c r="M14" s="168">
        <f t="shared" si="0"/>
        <v>500</v>
      </c>
      <c r="N14" s="100"/>
      <c r="O14" s="95"/>
    </row>
    <row r="15" spans="1:15" x14ac:dyDescent="0.25">
      <c r="A15" s="95"/>
      <c r="B15" s="98" t="s">
        <v>175</v>
      </c>
      <c r="C15" s="149"/>
      <c r="D15" s="118"/>
      <c r="E15" s="150"/>
      <c r="F15" s="145"/>
      <c r="G15" s="95"/>
      <c r="H15" s="94">
        <v>171.85</v>
      </c>
      <c r="I15" s="145"/>
      <c r="J15" s="145"/>
      <c r="K15" s="145"/>
      <c r="L15" s="120"/>
      <c r="M15" s="168">
        <f t="shared" si="0"/>
        <v>171.85</v>
      </c>
      <c r="N15" s="100"/>
      <c r="O15" s="95"/>
    </row>
    <row r="16" spans="1:15" x14ac:dyDescent="0.25">
      <c r="A16" s="95"/>
      <c r="B16" s="98" t="s">
        <v>176</v>
      </c>
      <c r="C16" s="149"/>
      <c r="D16" s="118"/>
      <c r="E16" s="150"/>
      <c r="F16" s="145"/>
      <c r="G16" s="95"/>
      <c r="H16" s="151">
        <v>600</v>
      </c>
      <c r="I16" s="145"/>
      <c r="J16" s="145"/>
      <c r="K16" s="145"/>
      <c r="L16" s="120"/>
      <c r="M16" s="168">
        <f t="shared" si="0"/>
        <v>600</v>
      </c>
      <c r="N16" s="100"/>
      <c r="O16" s="95"/>
    </row>
    <row r="17" spans="1:21" x14ac:dyDescent="0.25">
      <c r="A17" s="95"/>
      <c r="B17" s="98" t="s">
        <v>49</v>
      </c>
      <c r="C17" s="149"/>
      <c r="D17" s="118"/>
      <c r="E17" s="150"/>
      <c r="F17" s="95"/>
      <c r="G17" s="95"/>
      <c r="H17" s="94">
        <v>1751.56</v>
      </c>
      <c r="I17" s="145"/>
      <c r="J17" s="145"/>
      <c r="K17" s="145"/>
      <c r="L17" s="120"/>
      <c r="M17" s="168">
        <f t="shared" si="0"/>
        <v>1751.56</v>
      </c>
      <c r="N17" s="100"/>
      <c r="O17" s="95"/>
      <c r="P17" s="95"/>
      <c r="Q17" s="95"/>
      <c r="R17" s="95"/>
      <c r="S17" s="95"/>
      <c r="T17" s="95"/>
      <c r="U17" s="95"/>
    </row>
    <row r="18" spans="1:21" x14ac:dyDescent="0.25">
      <c r="A18" s="95"/>
      <c r="B18" s="98" t="s">
        <v>177</v>
      </c>
      <c r="C18" s="149"/>
      <c r="D18" s="118">
        <v>416</v>
      </c>
      <c r="E18" s="150"/>
      <c r="F18" s="145"/>
      <c r="G18" s="145"/>
      <c r="H18" s="145"/>
      <c r="I18" s="145"/>
      <c r="J18" s="145"/>
      <c r="K18" s="145"/>
      <c r="L18" s="120"/>
      <c r="M18" s="168">
        <f t="shared" si="0"/>
        <v>416</v>
      </c>
      <c r="N18" s="122"/>
      <c r="O18" s="95"/>
      <c r="P18" s="95"/>
      <c r="Q18" s="95"/>
      <c r="R18" s="95"/>
      <c r="S18" s="95"/>
      <c r="T18" s="95"/>
      <c r="U18" s="95"/>
    </row>
    <row r="19" spans="1:21" x14ac:dyDescent="0.25">
      <c r="A19" s="95"/>
      <c r="B19" s="98" t="s">
        <v>41</v>
      </c>
      <c r="C19" s="149"/>
      <c r="D19" s="118"/>
      <c r="E19" s="150"/>
      <c r="F19" s="145"/>
      <c r="G19" s="145"/>
      <c r="H19" s="145"/>
      <c r="I19" s="145">
        <v>500</v>
      </c>
      <c r="J19" s="145"/>
      <c r="K19" s="145"/>
      <c r="L19" s="120"/>
      <c r="M19" s="168">
        <f t="shared" si="0"/>
        <v>500</v>
      </c>
      <c r="N19" s="122"/>
      <c r="O19" s="95"/>
      <c r="P19" s="95"/>
      <c r="Q19" s="95"/>
      <c r="R19" s="95"/>
      <c r="S19" s="95"/>
      <c r="T19" s="95"/>
      <c r="U19" s="95"/>
    </row>
    <row r="20" spans="1:21" x14ac:dyDescent="0.25">
      <c r="A20" s="95"/>
      <c r="B20" s="98" t="s">
        <v>178</v>
      </c>
      <c r="C20" s="119"/>
      <c r="D20" s="117" t="s">
        <v>63</v>
      </c>
      <c r="E20" s="120"/>
      <c r="F20" s="145"/>
      <c r="G20" s="145"/>
      <c r="H20" s="145"/>
      <c r="I20" s="146">
        <v>500</v>
      </c>
      <c r="J20" s="145"/>
      <c r="K20" s="145"/>
      <c r="L20" s="120"/>
      <c r="M20" s="168">
        <f t="shared" si="0"/>
        <v>500</v>
      </c>
      <c r="N20" s="100"/>
      <c r="O20" s="95"/>
      <c r="P20" s="95"/>
      <c r="Q20" s="95"/>
      <c r="R20" s="95"/>
      <c r="S20" s="95"/>
      <c r="T20" s="95"/>
      <c r="U20" s="95"/>
    </row>
    <row r="21" spans="1:21" x14ac:dyDescent="0.25">
      <c r="A21" s="95"/>
      <c r="B21" s="98" t="s">
        <v>179</v>
      </c>
      <c r="C21" s="119"/>
      <c r="D21" s="117"/>
      <c r="E21" s="120"/>
      <c r="F21" s="145"/>
      <c r="G21" s="145"/>
      <c r="H21" s="145"/>
      <c r="I21" s="145">
        <v>2248</v>
      </c>
      <c r="J21" s="145"/>
      <c r="K21" s="145"/>
      <c r="L21" s="120"/>
      <c r="M21" s="168">
        <f t="shared" si="0"/>
        <v>2248</v>
      </c>
      <c r="N21" s="100"/>
      <c r="O21" s="95"/>
      <c r="P21" s="95"/>
      <c r="Q21" s="95"/>
      <c r="R21" s="95"/>
      <c r="S21" s="95"/>
      <c r="T21" s="95"/>
      <c r="U21" s="95"/>
    </row>
    <row r="22" spans="1:21" x14ac:dyDescent="0.25">
      <c r="A22" s="98"/>
      <c r="B22" s="95"/>
      <c r="C22" s="119"/>
      <c r="D22" s="117"/>
      <c r="E22" s="120"/>
      <c r="F22" s="120"/>
      <c r="G22" s="120"/>
      <c r="H22" s="120"/>
      <c r="I22" s="120"/>
      <c r="J22" s="120"/>
      <c r="K22" s="120"/>
      <c r="L22" s="120"/>
      <c r="M22" s="169"/>
      <c r="N22" s="100"/>
      <c r="O22" s="95"/>
      <c r="P22" s="95"/>
      <c r="Q22" s="95"/>
      <c r="R22" s="95"/>
      <c r="S22" s="95"/>
      <c r="T22" s="95"/>
      <c r="U22" s="95"/>
    </row>
    <row r="23" spans="1:21" x14ac:dyDescent="0.25">
      <c r="A23" s="123" t="s">
        <v>180</v>
      </c>
      <c r="B23" s="124"/>
      <c r="C23" s="125">
        <f>SUM(C7:C21)</f>
        <v>5422.2</v>
      </c>
      <c r="D23" s="125">
        <f t="shared" ref="D23:L23" si="1">SUM(D7:D21)</f>
        <v>2416</v>
      </c>
      <c r="E23" s="125">
        <f t="shared" si="1"/>
        <v>0</v>
      </c>
      <c r="F23" s="125">
        <f t="shared" si="1"/>
        <v>16000</v>
      </c>
      <c r="G23" s="125">
        <f t="shared" si="1"/>
        <v>39250</v>
      </c>
      <c r="H23" s="125">
        <f t="shared" si="1"/>
        <v>16523.41</v>
      </c>
      <c r="I23" s="125">
        <f t="shared" si="1"/>
        <v>28048</v>
      </c>
      <c r="J23" s="125">
        <f t="shared" si="1"/>
        <v>7450</v>
      </c>
      <c r="K23" s="125">
        <f t="shared" si="1"/>
        <v>0</v>
      </c>
      <c r="L23" s="125">
        <f t="shared" si="1"/>
        <v>0</v>
      </c>
      <c r="M23" s="170">
        <f>SUM(C23:L23)</f>
        <v>115109.61</v>
      </c>
      <c r="N23" s="95"/>
      <c r="O23" s="95"/>
      <c r="P23" s="95"/>
      <c r="Q23" s="95"/>
      <c r="R23" s="95"/>
      <c r="S23" s="95"/>
      <c r="T23" s="95"/>
      <c r="U23" s="95"/>
    </row>
    <row r="24" spans="1:21" x14ac:dyDescent="0.25">
      <c r="A24" s="95"/>
      <c r="B24" s="95"/>
      <c r="C24" s="126"/>
      <c r="D24" s="117"/>
      <c r="E24" s="120"/>
      <c r="F24" s="120"/>
      <c r="G24" s="120"/>
      <c r="H24" s="120"/>
      <c r="I24" s="120"/>
      <c r="J24" s="120"/>
      <c r="K24" s="120"/>
      <c r="L24" s="120"/>
      <c r="M24" s="171"/>
      <c r="N24" s="127"/>
      <c r="O24" s="103"/>
      <c r="P24" s="95"/>
      <c r="Q24" s="95"/>
      <c r="R24" s="95"/>
      <c r="S24" s="95"/>
      <c r="T24" s="95"/>
      <c r="U24" s="95"/>
    </row>
    <row r="25" spans="1:21" x14ac:dyDescent="0.25">
      <c r="A25" s="101"/>
      <c r="B25" s="102"/>
      <c r="C25" s="117"/>
      <c r="D25" s="128"/>
      <c r="E25" s="128"/>
      <c r="F25" s="128"/>
      <c r="G25" s="128"/>
      <c r="H25" s="128"/>
      <c r="I25" s="128"/>
      <c r="J25" s="128"/>
      <c r="K25" s="128"/>
      <c r="L25" s="128"/>
      <c r="M25" s="169"/>
      <c r="N25" s="95"/>
      <c r="O25" s="95"/>
      <c r="P25" s="95"/>
      <c r="Q25" s="95"/>
      <c r="R25" s="95"/>
      <c r="S25" s="95"/>
      <c r="T25" s="95"/>
      <c r="U25" s="95"/>
    </row>
    <row r="26" spans="1:21" x14ac:dyDescent="0.25">
      <c r="A26" s="95" t="s">
        <v>11</v>
      </c>
      <c r="B26" s="180" t="s">
        <v>12</v>
      </c>
      <c r="C26" s="100"/>
      <c r="D26" s="105"/>
      <c r="E26" s="95"/>
      <c r="F26" s="95"/>
      <c r="G26" s="113">
        <v>2451</v>
      </c>
      <c r="H26" s="113">
        <v>2859.5</v>
      </c>
      <c r="I26" s="107">
        <v>2859.5</v>
      </c>
      <c r="J26" s="130"/>
      <c r="K26" s="120"/>
      <c r="L26" s="130"/>
      <c r="M26" s="168">
        <f t="shared" ref="M26:M35" si="2">SUM(C26:L26)</f>
        <v>8170</v>
      </c>
      <c r="N26" s="105"/>
      <c r="O26" s="95"/>
      <c r="P26" s="95"/>
      <c r="Q26" s="95"/>
      <c r="R26" s="95"/>
      <c r="S26" s="95"/>
      <c r="T26" s="95"/>
      <c r="U26" s="95"/>
    </row>
    <row r="27" spans="1:21" x14ac:dyDescent="0.25">
      <c r="A27" s="95"/>
      <c r="B27" s="180" t="s">
        <v>15</v>
      </c>
      <c r="C27" s="100"/>
      <c r="D27" s="105"/>
      <c r="E27" s="130"/>
      <c r="F27" s="95"/>
      <c r="G27" s="157">
        <v>2451</v>
      </c>
      <c r="H27" s="113">
        <v>2859.5</v>
      </c>
      <c r="I27" s="107">
        <v>2859.5</v>
      </c>
      <c r="J27" s="130"/>
      <c r="K27" s="130"/>
      <c r="L27" s="130"/>
      <c r="M27" s="168">
        <f t="shared" si="2"/>
        <v>8170</v>
      </c>
      <c r="N27" s="100"/>
      <c r="O27" s="99"/>
      <c r="P27" s="95"/>
      <c r="Q27" s="95"/>
      <c r="R27" s="95"/>
      <c r="S27" s="95"/>
      <c r="T27" s="95"/>
      <c r="U27" s="95"/>
    </row>
    <row r="28" spans="1:21" x14ac:dyDescent="0.25">
      <c r="A28" s="95"/>
      <c r="B28" s="180" t="s">
        <v>18</v>
      </c>
      <c r="C28" s="100"/>
      <c r="D28" s="105"/>
      <c r="E28" s="131"/>
      <c r="F28" s="131"/>
      <c r="G28" s="157">
        <v>655.5</v>
      </c>
      <c r="H28" s="157">
        <v>764.75</v>
      </c>
      <c r="I28" s="107">
        <v>764.75</v>
      </c>
      <c r="J28" s="131"/>
      <c r="K28" s="131"/>
      <c r="L28" s="131"/>
      <c r="M28" s="168">
        <f t="shared" si="2"/>
        <v>2185</v>
      </c>
      <c r="N28" s="100"/>
      <c r="O28" s="95"/>
      <c r="P28" s="95"/>
      <c r="Q28" s="95"/>
      <c r="R28" s="95"/>
      <c r="S28" s="95"/>
      <c r="T28" s="95"/>
      <c r="U28" s="95"/>
    </row>
    <row r="29" spans="1:21" x14ac:dyDescent="0.25">
      <c r="A29" s="95"/>
      <c r="B29" s="180" t="s">
        <v>20</v>
      </c>
      <c r="C29" s="100"/>
      <c r="D29" s="105"/>
      <c r="E29" s="131"/>
      <c r="F29" s="131"/>
      <c r="G29" s="113">
        <v>1225.5</v>
      </c>
      <c r="H29" s="157">
        <v>1429.75</v>
      </c>
      <c r="I29" s="107">
        <v>1429.75</v>
      </c>
      <c r="J29" s="131"/>
      <c r="K29" s="131"/>
      <c r="L29" s="131"/>
      <c r="M29" s="168">
        <f t="shared" si="2"/>
        <v>4085</v>
      </c>
      <c r="N29" s="100"/>
      <c r="O29" s="95"/>
      <c r="P29" s="95"/>
      <c r="Q29" s="95"/>
      <c r="R29" s="95"/>
      <c r="S29" s="95"/>
      <c r="T29" s="95"/>
      <c r="U29" s="95"/>
    </row>
    <row r="30" spans="1:21" x14ac:dyDescent="0.25">
      <c r="A30" s="95"/>
      <c r="B30" s="180" t="s">
        <v>21</v>
      </c>
      <c r="C30" s="100"/>
      <c r="D30" s="105"/>
      <c r="E30" s="131"/>
      <c r="F30" s="131"/>
      <c r="G30" s="113">
        <v>1225.5</v>
      </c>
      <c r="H30" s="157">
        <v>1429.75</v>
      </c>
      <c r="I30" s="107">
        <v>1429.75</v>
      </c>
      <c r="J30" s="95"/>
      <c r="K30" s="131"/>
      <c r="L30" s="131"/>
      <c r="M30" s="168">
        <f t="shared" si="2"/>
        <v>4085</v>
      </c>
      <c r="N30" s="100"/>
      <c r="O30" s="95"/>
      <c r="P30" s="95"/>
      <c r="Q30" s="95"/>
      <c r="R30" s="95"/>
      <c r="S30" s="95"/>
      <c r="T30" s="95"/>
      <c r="U30" s="95"/>
    </row>
    <row r="31" spans="1:21" x14ac:dyDescent="0.25">
      <c r="A31" s="95"/>
      <c r="B31" s="180" t="s">
        <v>24</v>
      </c>
      <c r="C31" s="95"/>
      <c r="D31" s="105"/>
      <c r="E31" s="131"/>
      <c r="F31" s="131"/>
      <c r="G31" s="155">
        <v>655.5</v>
      </c>
      <c r="H31" s="157">
        <v>764.75</v>
      </c>
      <c r="I31" s="107">
        <v>764.75</v>
      </c>
      <c r="J31" s="131"/>
      <c r="K31" s="131"/>
      <c r="L31" s="131"/>
      <c r="M31" s="168">
        <f t="shared" si="2"/>
        <v>2185</v>
      </c>
      <c r="N31" s="100"/>
      <c r="O31" s="95"/>
      <c r="P31" s="95"/>
      <c r="Q31" s="95"/>
      <c r="R31" s="95"/>
      <c r="S31" s="95"/>
      <c r="T31" s="95"/>
      <c r="U31" s="95"/>
    </row>
    <row r="32" spans="1:21" x14ac:dyDescent="0.25">
      <c r="A32" s="95"/>
      <c r="B32" s="180" t="s">
        <v>25</v>
      </c>
      <c r="C32" s="100"/>
      <c r="D32" s="105"/>
      <c r="E32" s="131"/>
      <c r="F32" s="131"/>
      <c r="G32" s="95"/>
      <c r="H32" s="95"/>
      <c r="I32" s="107">
        <v>190</v>
      </c>
      <c r="J32" s="131"/>
      <c r="K32" s="131"/>
      <c r="L32" s="131"/>
      <c r="M32" s="168">
        <f t="shared" si="2"/>
        <v>190</v>
      </c>
      <c r="N32" s="100"/>
      <c r="O32" s="95"/>
      <c r="P32" s="95"/>
      <c r="Q32" s="113"/>
      <c r="R32" s="95"/>
      <c r="S32" s="95"/>
      <c r="T32" s="95"/>
      <c r="U32" s="95"/>
    </row>
    <row r="33" spans="1:17" x14ac:dyDescent="0.25">
      <c r="A33" s="95"/>
      <c r="B33" s="180" t="s">
        <v>28</v>
      </c>
      <c r="C33" s="100"/>
      <c r="D33" s="105"/>
      <c r="E33" s="95"/>
      <c r="F33" s="95"/>
      <c r="G33" s="95"/>
      <c r="H33" s="162"/>
      <c r="I33" s="131">
        <v>285</v>
      </c>
      <c r="J33" s="131"/>
      <c r="K33" s="131"/>
      <c r="L33" s="131"/>
      <c r="M33" s="168">
        <f t="shared" si="2"/>
        <v>285</v>
      </c>
      <c r="N33" s="100"/>
      <c r="O33" s="95"/>
      <c r="P33" s="95"/>
      <c r="Q33" s="95"/>
    </row>
    <row r="34" spans="1:17" x14ac:dyDescent="0.25">
      <c r="A34" s="95"/>
      <c r="B34" s="180" t="s">
        <v>30</v>
      </c>
      <c r="C34" s="100"/>
      <c r="D34" s="105"/>
      <c r="E34" s="95"/>
      <c r="F34" s="130"/>
      <c r="G34" s="162"/>
      <c r="H34" s="162"/>
      <c r="I34" s="131">
        <v>180</v>
      </c>
      <c r="J34" s="131"/>
      <c r="K34" s="131"/>
      <c r="L34" s="131"/>
      <c r="M34" s="168">
        <f t="shared" si="2"/>
        <v>180</v>
      </c>
      <c r="N34" s="100"/>
      <c r="O34" s="132"/>
      <c r="P34" s="95"/>
      <c r="Q34" s="95"/>
    </row>
    <row r="35" spans="1:17" x14ac:dyDescent="0.25">
      <c r="A35" s="95"/>
      <c r="B35" s="180" t="s">
        <v>32</v>
      </c>
      <c r="C35" s="100"/>
      <c r="D35" s="105"/>
      <c r="E35" s="131"/>
      <c r="F35" s="131"/>
      <c r="G35" s="131"/>
      <c r="H35" s="131"/>
      <c r="I35" s="131">
        <v>1520</v>
      </c>
      <c r="J35" s="131"/>
      <c r="K35" s="131"/>
      <c r="L35" s="131"/>
      <c r="M35" s="168">
        <f t="shared" si="2"/>
        <v>1520</v>
      </c>
      <c r="N35" s="100"/>
      <c r="O35" s="95"/>
      <c r="P35" s="95"/>
      <c r="Q35" s="95"/>
    </row>
    <row r="36" spans="1:17" x14ac:dyDescent="0.25">
      <c r="A36" s="95"/>
      <c r="B36" s="180"/>
      <c r="C36" s="100"/>
      <c r="D36" s="105"/>
      <c r="E36" s="131"/>
      <c r="F36" s="131"/>
      <c r="G36" s="131"/>
      <c r="H36" s="131"/>
      <c r="I36" s="131"/>
      <c r="J36" s="131"/>
      <c r="K36" s="131"/>
      <c r="L36" s="131"/>
      <c r="M36" s="168"/>
      <c r="N36" s="100"/>
      <c r="O36" s="95"/>
      <c r="P36" s="95"/>
      <c r="Q36" s="95"/>
    </row>
    <row r="37" spans="1:17" x14ac:dyDescent="0.25">
      <c r="A37" s="95" t="s">
        <v>35</v>
      </c>
      <c r="B37" s="180" t="s">
        <v>36</v>
      </c>
      <c r="C37" s="100"/>
      <c r="D37" s="105"/>
      <c r="E37" s="131"/>
      <c r="F37" s="131"/>
      <c r="G37" s="162">
        <v>4489.5</v>
      </c>
      <c r="H37" s="162">
        <v>10282.5</v>
      </c>
      <c r="I37" s="131">
        <v>3863</v>
      </c>
      <c r="J37" s="131"/>
      <c r="K37" s="131"/>
      <c r="L37" s="131"/>
      <c r="M37" s="168">
        <f>SUM(C37:L37)</f>
        <v>18635</v>
      </c>
      <c r="N37" s="100"/>
      <c r="O37" s="95"/>
      <c r="P37" s="99"/>
      <c r="Q37" s="95"/>
    </row>
    <row r="38" spans="1:17" x14ac:dyDescent="0.25">
      <c r="A38" s="95"/>
      <c r="B38" s="180" t="s">
        <v>38</v>
      </c>
      <c r="D38" s="105"/>
      <c r="E38" s="131"/>
      <c r="F38" s="131"/>
      <c r="G38" s="131"/>
      <c r="H38" s="100">
        <v>3475</v>
      </c>
      <c r="I38" s="95"/>
      <c r="J38" s="131"/>
      <c r="K38" s="131"/>
      <c r="L38" s="131"/>
      <c r="M38" s="168">
        <f>SUM(D38:L38)</f>
        <v>3475</v>
      </c>
      <c r="N38" s="100"/>
      <c r="O38" s="95"/>
      <c r="P38" s="95"/>
      <c r="Q38" s="113"/>
    </row>
    <row r="39" spans="1:17" x14ac:dyDescent="0.25">
      <c r="A39" s="95"/>
      <c r="B39" s="180" t="s">
        <v>39</v>
      </c>
      <c r="D39" s="105"/>
      <c r="E39" s="131"/>
      <c r="F39" s="131"/>
      <c r="G39" s="131"/>
      <c r="H39" s="164"/>
      <c r="I39" s="100">
        <v>1124</v>
      </c>
      <c r="J39" s="131"/>
      <c r="K39" s="131"/>
      <c r="L39" s="131"/>
      <c r="M39" s="168">
        <f>SUM(D39:L39)</f>
        <v>1124</v>
      </c>
      <c r="N39" s="100"/>
      <c r="O39" s="95"/>
      <c r="P39" s="95"/>
      <c r="Q39" s="95"/>
    </row>
    <row r="40" spans="1:17" ht="15.75" x14ac:dyDescent="0.25">
      <c r="A40" s="95"/>
      <c r="B40" s="180" t="s">
        <v>42</v>
      </c>
      <c r="D40" s="88"/>
      <c r="E40" s="95"/>
      <c r="F40" s="131"/>
      <c r="G40" s="95"/>
      <c r="H40" s="100">
        <v>3000</v>
      </c>
      <c r="I40" s="131">
        <v>4500</v>
      </c>
      <c r="J40" s="131"/>
      <c r="K40" s="131"/>
      <c r="L40" s="131"/>
      <c r="M40" s="168">
        <f>SUM(D40:L40)</f>
        <v>7500</v>
      </c>
      <c r="N40" s="100"/>
      <c r="O40" s="95"/>
      <c r="P40" s="95"/>
      <c r="Q40" s="95"/>
    </row>
    <row r="41" spans="1:17" x14ac:dyDescent="0.25">
      <c r="A41" s="95"/>
      <c r="B41" s="180" t="s">
        <v>44</v>
      </c>
      <c r="C41" s="100"/>
      <c r="D41" s="105"/>
      <c r="E41" s="131"/>
      <c r="F41" s="131"/>
      <c r="G41" s="131"/>
      <c r="H41" s="164">
        <v>4000</v>
      </c>
      <c r="I41" s="131"/>
      <c r="J41" s="131"/>
      <c r="K41" s="131"/>
      <c r="L41" s="131"/>
      <c r="M41" s="168">
        <f>SUM(C41:L41)</f>
        <v>4000</v>
      </c>
      <c r="N41" s="100"/>
      <c r="O41" s="95"/>
      <c r="P41" s="95"/>
      <c r="Q41" s="95"/>
    </row>
    <row r="42" spans="1:17" ht="15.75" x14ac:dyDescent="0.25">
      <c r="A42" s="95"/>
      <c r="B42" s="180" t="s">
        <v>46</v>
      </c>
      <c r="C42" s="100"/>
      <c r="D42" s="88"/>
      <c r="E42" s="131"/>
      <c r="F42" s="131"/>
      <c r="G42" s="131"/>
      <c r="H42" s="162">
        <v>13</v>
      </c>
      <c r="I42" s="131">
        <v>13</v>
      </c>
      <c r="J42" s="131">
        <v>13</v>
      </c>
      <c r="K42" s="131">
        <v>13</v>
      </c>
      <c r="L42" s="131">
        <v>104</v>
      </c>
      <c r="M42" s="168">
        <f>SUM(C42:L42)</f>
        <v>156</v>
      </c>
      <c r="N42" s="100"/>
      <c r="O42" s="95"/>
      <c r="P42" s="95"/>
      <c r="Q42" s="95"/>
    </row>
    <row r="43" spans="1:17" x14ac:dyDescent="0.25">
      <c r="A43" s="95"/>
      <c r="B43" s="180" t="s">
        <v>48</v>
      </c>
      <c r="D43" s="105"/>
      <c r="E43" s="131"/>
      <c r="F43" s="131"/>
      <c r="G43" s="131"/>
      <c r="H43" s="100">
        <v>200</v>
      </c>
      <c r="I43" s="95"/>
      <c r="J43" s="131"/>
      <c r="K43" s="131"/>
      <c r="L43" s="131"/>
      <c r="M43" s="168">
        <f t="shared" ref="M43:M50" si="3">SUM(D43:L43)</f>
        <v>200</v>
      </c>
      <c r="N43" s="100"/>
      <c r="O43" s="95"/>
      <c r="P43" s="95"/>
      <c r="Q43" s="95"/>
    </row>
    <row r="44" spans="1:17" x14ac:dyDescent="0.25">
      <c r="A44" s="95"/>
      <c r="B44" s="180" t="s">
        <v>50</v>
      </c>
      <c r="D44" s="105"/>
      <c r="E44" s="131"/>
      <c r="F44" s="131"/>
      <c r="G44" s="95"/>
      <c r="H44" s="100">
        <v>250</v>
      </c>
      <c r="I44" s="131"/>
      <c r="J44" s="131"/>
      <c r="K44" s="131"/>
      <c r="L44" s="131"/>
      <c r="M44" s="168">
        <f t="shared" si="3"/>
        <v>250</v>
      </c>
      <c r="N44" s="100"/>
      <c r="O44" s="95"/>
      <c r="P44" s="95"/>
      <c r="Q44" s="95"/>
    </row>
    <row r="45" spans="1:17" x14ac:dyDescent="0.25">
      <c r="A45" s="95"/>
      <c r="B45" s="180" t="s">
        <v>51</v>
      </c>
      <c r="D45" s="105"/>
      <c r="E45" s="131"/>
      <c r="F45" s="131"/>
      <c r="G45" s="131"/>
      <c r="H45" s="183">
        <v>610</v>
      </c>
      <c r="I45" s="120"/>
      <c r="J45" s="131"/>
      <c r="K45" s="131"/>
      <c r="L45" s="131"/>
      <c r="M45" s="168">
        <f t="shared" si="3"/>
        <v>610</v>
      </c>
      <c r="N45" s="100"/>
      <c r="O45" s="95"/>
      <c r="P45" s="95"/>
      <c r="Q45" s="95"/>
    </row>
    <row r="46" spans="1:17" x14ac:dyDescent="0.25">
      <c r="A46" s="95"/>
      <c r="B46" s="180" t="s">
        <v>52</v>
      </c>
      <c r="D46" s="105"/>
      <c r="E46" s="131"/>
      <c r="F46" s="131"/>
      <c r="G46" s="131"/>
      <c r="H46" s="183">
        <v>140</v>
      </c>
      <c r="I46" s="131"/>
      <c r="J46" s="131"/>
      <c r="K46" s="131"/>
      <c r="L46" s="131"/>
      <c r="M46" s="168">
        <f t="shared" si="3"/>
        <v>140</v>
      </c>
      <c r="N46" s="100"/>
      <c r="O46" s="95"/>
      <c r="P46" s="95"/>
      <c r="Q46" s="95"/>
    </row>
    <row r="47" spans="1:17" x14ac:dyDescent="0.25">
      <c r="A47" s="95"/>
      <c r="B47" s="180" t="s">
        <v>53</v>
      </c>
      <c r="D47" s="105"/>
      <c r="E47" s="131"/>
      <c r="F47" s="131"/>
      <c r="G47" s="131"/>
      <c r="H47" s="183">
        <v>84</v>
      </c>
      <c r="I47" s="131"/>
      <c r="J47" s="131"/>
      <c r="K47" s="131"/>
      <c r="L47" s="131"/>
      <c r="M47" s="168">
        <f t="shared" si="3"/>
        <v>84</v>
      </c>
      <c r="N47" s="100"/>
      <c r="O47" s="95"/>
      <c r="P47" s="95"/>
      <c r="Q47" s="95"/>
    </row>
    <row r="48" spans="1:17" x14ac:dyDescent="0.25">
      <c r="A48" s="95"/>
      <c r="B48" s="180" t="s">
        <v>54</v>
      </c>
      <c r="D48" s="105"/>
      <c r="E48" s="131"/>
      <c r="F48" s="131"/>
      <c r="G48" s="131"/>
      <c r="H48" s="100">
        <v>143</v>
      </c>
      <c r="I48" s="131"/>
      <c r="J48" s="131"/>
      <c r="K48" s="131"/>
      <c r="L48" s="131"/>
      <c r="M48" s="168">
        <f t="shared" si="3"/>
        <v>143</v>
      </c>
      <c r="N48" s="100"/>
      <c r="O48" s="133"/>
      <c r="P48" s="95"/>
      <c r="Q48" s="95"/>
    </row>
    <row r="49" spans="1:29" x14ac:dyDescent="0.25">
      <c r="A49" s="95"/>
      <c r="B49" s="180" t="s">
        <v>57</v>
      </c>
      <c r="C49" s="95"/>
      <c r="D49" s="105"/>
      <c r="E49" s="131"/>
      <c r="F49" s="131"/>
      <c r="G49" s="131"/>
      <c r="H49" s="183">
        <v>286.8</v>
      </c>
      <c r="I49" s="131"/>
      <c r="J49" s="131"/>
      <c r="K49" s="131"/>
      <c r="L49" s="131"/>
      <c r="M49" s="168">
        <f t="shared" si="3"/>
        <v>286.8</v>
      </c>
      <c r="N49" s="100"/>
      <c r="O49" s="133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</row>
    <row r="50" spans="1:29" s="95" customFormat="1" x14ac:dyDescent="0.25">
      <c r="B50" s="180" t="s">
        <v>59</v>
      </c>
      <c r="C50" s="10"/>
      <c r="D50" s="105"/>
      <c r="E50" s="131"/>
      <c r="F50" s="131"/>
      <c r="G50" s="162">
        <v>20</v>
      </c>
      <c r="H50" s="183">
        <v>50</v>
      </c>
      <c r="I50" s="131"/>
      <c r="J50" s="131"/>
      <c r="K50" s="131"/>
      <c r="L50" s="131"/>
      <c r="M50" s="168">
        <f t="shared" si="3"/>
        <v>70</v>
      </c>
      <c r="N50" s="100"/>
      <c r="O50" s="133"/>
    </row>
    <row r="51" spans="1:29" x14ac:dyDescent="0.25">
      <c r="A51" s="95"/>
      <c r="B51" s="180" t="s">
        <v>61</v>
      </c>
      <c r="D51" s="105"/>
      <c r="E51" s="95"/>
      <c r="F51" s="131"/>
      <c r="G51" s="131"/>
      <c r="H51" s="131"/>
      <c r="I51" s="100">
        <v>500</v>
      </c>
      <c r="J51" s="131"/>
      <c r="K51" s="131"/>
      <c r="L51" s="131"/>
      <c r="M51" s="168">
        <f t="shared" ref="M51:M53" si="4">SUM(D51:L51)</f>
        <v>500</v>
      </c>
      <c r="N51" s="100"/>
      <c r="O51" s="95"/>
      <c r="P51" s="132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</row>
    <row r="52" spans="1:29" x14ac:dyDescent="0.25">
      <c r="A52" s="95"/>
      <c r="B52" s="180" t="s">
        <v>64</v>
      </c>
      <c r="C52" s="95"/>
      <c r="D52" s="105"/>
      <c r="E52" s="95"/>
      <c r="F52" s="131"/>
      <c r="G52" s="131"/>
      <c r="H52" s="131"/>
      <c r="I52" s="100">
        <v>100</v>
      </c>
      <c r="J52" s="131"/>
      <c r="K52" s="131"/>
      <c r="L52" s="131"/>
      <c r="M52" s="168">
        <f t="shared" si="4"/>
        <v>100</v>
      </c>
      <c r="N52" s="100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</row>
    <row r="53" spans="1:29" s="95" customFormat="1" x14ac:dyDescent="0.25">
      <c r="B53" s="180" t="s">
        <v>66</v>
      </c>
      <c r="C53" s="10"/>
      <c r="D53" s="105"/>
      <c r="E53" s="131"/>
      <c r="F53" s="131"/>
      <c r="G53" s="131"/>
      <c r="H53" s="131"/>
      <c r="I53" s="100">
        <v>500</v>
      </c>
      <c r="J53" s="131"/>
      <c r="K53" s="131"/>
      <c r="L53" s="131"/>
      <c r="M53" s="168">
        <f t="shared" si="4"/>
        <v>500</v>
      </c>
      <c r="N53" s="100"/>
    </row>
    <row r="54" spans="1:29" ht="15.75" x14ac:dyDescent="0.25">
      <c r="A54" s="95"/>
      <c r="B54" s="181"/>
      <c r="C54" s="104"/>
      <c r="D54" s="89"/>
      <c r="E54" s="131"/>
      <c r="F54" s="131"/>
      <c r="G54" s="131"/>
      <c r="H54" s="131"/>
      <c r="I54" s="131"/>
      <c r="J54" s="131"/>
      <c r="K54" s="131"/>
      <c r="L54" s="131"/>
      <c r="M54" s="168"/>
      <c r="N54" s="100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</row>
    <row r="55" spans="1:29" x14ac:dyDescent="0.25">
      <c r="A55" s="95" t="s">
        <v>69</v>
      </c>
      <c r="B55" s="180" t="s">
        <v>70</v>
      </c>
      <c r="D55" s="105"/>
      <c r="E55" s="131"/>
      <c r="F55" s="131"/>
      <c r="G55" s="131"/>
      <c r="H55" s="100">
        <v>100</v>
      </c>
      <c r="I55" s="131"/>
      <c r="J55" s="131"/>
      <c r="K55" s="131"/>
      <c r="L55" s="131"/>
      <c r="M55" s="168">
        <f t="shared" ref="M55:M63" si="5">SUM(D55:L55)</f>
        <v>100</v>
      </c>
      <c r="N55" s="100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</row>
    <row r="56" spans="1:29" x14ac:dyDescent="0.25">
      <c r="A56" s="95"/>
      <c r="B56" s="180" t="s">
        <v>72</v>
      </c>
      <c r="D56" s="105"/>
      <c r="E56" s="131"/>
      <c r="F56" s="178"/>
      <c r="G56" s="179"/>
      <c r="H56" s="183">
        <v>189</v>
      </c>
      <c r="I56" s="179"/>
      <c r="J56" s="179"/>
      <c r="K56" s="179"/>
      <c r="L56" s="178"/>
      <c r="M56" s="168">
        <f t="shared" si="5"/>
        <v>189</v>
      </c>
      <c r="N56" s="100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</row>
    <row r="57" spans="1:29" x14ac:dyDescent="0.25">
      <c r="A57" s="95"/>
      <c r="B57" s="180" t="s">
        <v>74</v>
      </c>
      <c r="D57" s="105"/>
      <c r="E57" s="131"/>
      <c r="F57" s="178"/>
      <c r="G57" s="179"/>
      <c r="H57" s="100">
        <v>1229.0999999999999</v>
      </c>
      <c r="I57" s="179"/>
      <c r="J57" s="179"/>
      <c r="K57" s="179"/>
      <c r="L57" s="178"/>
      <c r="M57" s="168">
        <f t="shared" si="5"/>
        <v>1229.0999999999999</v>
      </c>
      <c r="N57" s="130"/>
      <c r="O57" s="98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</row>
    <row r="58" spans="1:29" x14ac:dyDescent="0.25">
      <c r="A58" s="95"/>
      <c r="B58" s="180" t="s">
        <v>76</v>
      </c>
      <c r="D58" s="105"/>
      <c r="E58" s="131"/>
      <c r="F58" s="178"/>
      <c r="G58" s="179"/>
      <c r="H58" s="95"/>
      <c r="I58" s="100">
        <v>4000</v>
      </c>
      <c r="J58" s="179"/>
      <c r="K58" s="179"/>
      <c r="L58" s="178"/>
      <c r="M58" s="168">
        <f t="shared" si="5"/>
        <v>4000</v>
      </c>
      <c r="N58" s="95"/>
      <c r="O58" s="98"/>
      <c r="P58" s="95"/>
      <c r="Q58" s="130"/>
      <c r="R58" s="131"/>
      <c r="S58" s="131"/>
      <c r="T58" s="131"/>
      <c r="U58" s="131"/>
      <c r="V58" s="131"/>
      <c r="W58" s="131"/>
      <c r="X58" s="131"/>
      <c r="Y58" s="131"/>
      <c r="Z58" s="168"/>
      <c r="AA58" s="100"/>
      <c r="AB58" s="95"/>
      <c r="AC58" s="95"/>
    </row>
    <row r="59" spans="1:29" x14ac:dyDescent="0.25">
      <c r="A59" s="95"/>
      <c r="B59" s="180" t="s">
        <v>78</v>
      </c>
      <c r="D59" s="105"/>
      <c r="E59" s="131"/>
      <c r="F59" s="178"/>
      <c r="G59" s="179"/>
      <c r="H59" s="95"/>
      <c r="I59" s="100">
        <v>300</v>
      </c>
      <c r="J59" s="179"/>
      <c r="K59" s="179"/>
      <c r="L59" s="178"/>
      <c r="M59" s="168">
        <f t="shared" si="5"/>
        <v>300</v>
      </c>
      <c r="N59" s="99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</row>
    <row r="60" spans="1:29" x14ac:dyDescent="0.25">
      <c r="A60" s="95"/>
      <c r="B60" s="180" t="s">
        <v>79</v>
      </c>
      <c r="C60" s="107"/>
      <c r="D60" s="105"/>
      <c r="E60" s="131"/>
      <c r="F60" s="178"/>
      <c r="G60" s="179"/>
      <c r="H60" s="107"/>
      <c r="I60" s="100">
        <v>4000</v>
      </c>
      <c r="J60" s="179"/>
      <c r="K60" s="179"/>
      <c r="L60" s="178"/>
      <c r="M60" s="168">
        <f t="shared" si="5"/>
        <v>4000</v>
      </c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</row>
    <row r="61" spans="1:29" s="37" customFormat="1" x14ac:dyDescent="0.25">
      <c r="A61" s="95"/>
      <c r="B61" s="180" t="s">
        <v>81</v>
      </c>
      <c r="C61" s="10"/>
      <c r="D61" s="105"/>
      <c r="E61" s="131"/>
      <c r="F61" s="178"/>
      <c r="G61" s="179"/>
      <c r="H61" s="183">
        <v>1200</v>
      </c>
      <c r="I61" s="163">
        <v>800</v>
      </c>
      <c r="J61" s="179"/>
      <c r="K61" s="179"/>
      <c r="L61" s="178"/>
      <c r="M61" s="168">
        <f t="shared" si="5"/>
        <v>2000</v>
      </c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</row>
    <row r="62" spans="1:29" x14ac:dyDescent="0.25">
      <c r="A62" s="95"/>
      <c r="B62" s="180" t="s">
        <v>82</v>
      </c>
      <c r="D62" s="105"/>
      <c r="E62" s="131"/>
      <c r="F62" s="178"/>
      <c r="G62" s="179"/>
      <c r="H62" s="100">
        <v>800</v>
      </c>
      <c r="I62" s="163">
        <v>1200</v>
      </c>
      <c r="J62" s="179"/>
      <c r="K62" s="179"/>
      <c r="L62" s="178"/>
      <c r="M62" s="168">
        <f t="shared" si="5"/>
        <v>2000</v>
      </c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</row>
    <row r="63" spans="1:29" x14ac:dyDescent="0.25">
      <c r="A63" s="95"/>
      <c r="B63" s="180" t="s">
        <v>83</v>
      </c>
      <c r="D63" s="105"/>
      <c r="E63" s="131"/>
      <c r="F63" s="178"/>
      <c r="G63" s="179"/>
      <c r="H63" s="183">
        <v>1800</v>
      </c>
      <c r="I63" s="163">
        <v>1200</v>
      </c>
      <c r="J63" s="179"/>
      <c r="K63" s="179"/>
      <c r="L63" s="178"/>
      <c r="M63" s="168">
        <f t="shared" si="5"/>
        <v>3000</v>
      </c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</row>
    <row r="64" spans="1:29" x14ac:dyDescent="0.25">
      <c r="A64" s="95"/>
      <c r="B64" s="180" t="s">
        <v>85</v>
      </c>
      <c r="C64" s="100"/>
      <c r="D64" s="105"/>
      <c r="E64" s="131"/>
      <c r="F64" s="178"/>
      <c r="G64" s="157">
        <v>997.5</v>
      </c>
      <c r="H64" s="157">
        <v>1163.75</v>
      </c>
      <c r="I64" s="113">
        <v>1163.75</v>
      </c>
      <c r="J64" s="179"/>
      <c r="K64" s="179"/>
      <c r="L64" s="178"/>
      <c r="M64" s="168">
        <f t="shared" ref="M64:M77" si="6">SUM(C64:L64)</f>
        <v>3325</v>
      </c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</row>
    <row r="65" spans="1:16" s="95" customFormat="1" x14ac:dyDescent="0.25">
      <c r="B65" s="180" t="s">
        <v>87</v>
      </c>
      <c r="D65" s="105"/>
      <c r="E65" s="131"/>
      <c r="F65" s="178"/>
      <c r="G65" s="179"/>
      <c r="H65" s="179"/>
      <c r="I65" s="100">
        <v>1425</v>
      </c>
      <c r="J65" s="179"/>
      <c r="K65" s="179"/>
      <c r="L65" s="178"/>
      <c r="M65" s="168">
        <f>SUM(D65:L65)</f>
        <v>1425</v>
      </c>
    </row>
    <row r="66" spans="1:16" s="95" customFormat="1" x14ac:dyDescent="0.25">
      <c r="B66" s="180" t="s">
        <v>89</v>
      </c>
      <c r="D66" s="105"/>
      <c r="E66" s="131"/>
      <c r="F66" s="178"/>
      <c r="G66" s="179"/>
      <c r="H66" s="179"/>
      <c r="I66" s="95">
        <v>1995</v>
      </c>
      <c r="J66" s="179"/>
      <c r="K66" s="179"/>
      <c r="L66" s="178"/>
      <c r="M66" s="168">
        <f>SUM(D66:L66)</f>
        <v>1995</v>
      </c>
    </row>
    <row r="67" spans="1:16" s="95" customFormat="1" x14ac:dyDescent="0.25">
      <c r="B67" s="180" t="s">
        <v>90</v>
      </c>
      <c r="D67" s="105"/>
      <c r="E67" s="131"/>
      <c r="F67" s="178"/>
      <c r="G67" s="179"/>
      <c r="H67" s="179"/>
      <c r="I67" s="95">
        <v>665</v>
      </c>
      <c r="J67" s="179"/>
      <c r="K67" s="179"/>
      <c r="L67" s="178"/>
      <c r="M67" s="168">
        <f>SUM(D67:L67)</f>
        <v>665</v>
      </c>
    </row>
    <row r="68" spans="1:16" s="95" customFormat="1" x14ac:dyDescent="0.25">
      <c r="B68" s="180" t="s">
        <v>92</v>
      </c>
      <c r="D68" s="105"/>
      <c r="E68" s="131"/>
      <c r="F68" s="178"/>
      <c r="G68" s="179"/>
      <c r="H68" s="179"/>
      <c r="I68" s="95">
        <v>850</v>
      </c>
      <c r="J68" s="179"/>
      <c r="K68" s="179"/>
      <c r="L68" s="178"/>
      <c r="M68" s="168">
        <f>SUM(D68:L68)</f>
        <v>850</v>
      </c>
    </row>
    <row r="69" spans="1:16" s="95" customFormat="1" x14ac:dyDescent="0.25">
      <c r="B69" s="180" t="s">
        <v>94</v>
      </c>
      <c r="C69" s="100"/>
      <c r="D69" s="105"/>
      <c r="E69" s="131"/>
      <c r="F69" s="178"/>
      <c r="G69" s="179"/>
      <c r="H69" s="163">
        <v>7600</v>
      </c>
      <c r="I69" s="163">
        <v>3000</v>
      </c>
      <c r="J69" s="179"/>
      <c r="K69" s="179"/>
      <c r="L69" s="178"/>
      <c r="M69" s="168">
        <f t="shared" si="6"/>
        <v>10600</v>
      </c>
    </row>
    <row r="70" spans="1:16" s="95" customFormat="1" x14ac:dyDescent="0.25">
      <c r="B70" s="180" t="s">
        <v>96</v>
      </c>
      <c r="C70" s="100"/>
      <c r="D70" s="105"/>
      <c r="E70" s="131"/>
      <c r="F70" s="178"/>
      <c r="G70" s="163"/>
      <c r="H70" s="163">
        <v>1000</v>
      </c>
      <c r="I70" s="179"/>
      <c r="J70" s="179"/>
      <c r="K70" s="179"/>
      <c r="L70" s="178"/>
      <c r="M70" s="168">
        <f t="shared" si="6"/>
        <v>1000</v>
      </c>
    </row>
    <row r="71" spans="1:16" s="95" customFormat="1" x14ac:dyDescent="0.25">
      <c r="B71" s="180" t="s">
        <v>97</v>
      </c>
      <c r="D71" s="105"/>
      <c r="E71" s="131"/>
      <c r="F71" s="178"/>
      <c r="G71" s="179"/>
      <c r="H71" s="179"/>
      <c r="I71" s="100">
        <v>1500</v>
      </c>
      <c r="J71" s="179"/>
      <c r="K71" s="179"/>
      <c r="L71" s="178"/>
      <c r="M71" s="168">
        <f>SUM(D71:L71)</f>
        <v>1500</v>
      </c>
    </row>
    <row r="72" spans="1:16" s="95" customFormat="1" x14ac:dyDescent="0.25">
      <c r="B72" s="180" t="s">
        <v>99</v>
      </c>
      <c r="D72" s="105"/>
      <c r="E72" s="131"/>
      <c r="F72" s="178"/>
      <c r="G72" s="179"/>
      <c r="H72" s="100">
        <v>235</v>
      </c>
      <c r="I72" s="179"/>
      <c r="J72" s="179"/>
      <c r="K72" s="179"/>
      <c r="L72" s="178"/>
      <c r="M72" s="168">
        <f>SUM(D72:L72)</f>
        <v>235</v>
      </c>
    </row>
    <row r="73" spans="1:16" s="95" customFormat="1" x14ac:dyDescent="0.25">
      <c r="B73" s="180" t="s">
        <v>100</v>
      </c>
      <c r="D73" s="105"/>
      <c r="E73" s="131"/>
      <c r="F73" s="178"/>
      <c r="G73" s="179"/>
      <c r="H73" s="100">
        <v>600</v>
      </c>
      <c r="I73" s="179"/>
      <c r="J73" s="179"/>
      <c r="K73" s="179"/>
      <c r="L73" s="178"/>
      <c r="M73" s="168">
        <f>SUM(D73:L73)</f>
        <v>600</v>
      </c>
    </row>
    <row r="74" spans="1:16" s="95" customFormat="1" x14ac:dyDescent="0.25">
      <c r="B74" s="180" t="s">
        <v>101</v>
      </c>
      <c r="D74" s="105"/>
      <c r="E74" s="131"/>
      <c r="F74" s="178"/>
      <c r="G74" s="179"/>
      <c r="H74" s="100">
        <v>400</v>
      </c>
      <c r="I74" s="179"/>
      <c r="J74" s="179"/>
      <c r="K74" s="179"/>
      <c r="L74" s="178"/>
      <c r="M74" s="168">
        <f>SUM(D74:L74)</f>
        <v>400</v>
      </c>
    </row>
    <row r="75" spans="1:16" s="95" customFormat="1" x14ac:dyDescent="0.25">
      <c r="B75" s="180" t="s">
        <v>102</v>
      </c>
      <c r="D75" s="105"/>
      <c r="E75" s="131"/>
      <c r="F75" s="178"/>
      <c r="G75" s="179"/>
      <c r="H75" s="179"/>
      <c r="I75" s="100">
        <v>3500</v>
      </c>
      <c r="J75" s="179"/>
      <c r="K75" s="179"/>
      <c r="L75" s="178"/>
      <c r="M75" s="168">
        <f>SUM(D75:L75)</f>
        <v>3500</v>
      </c>
    </row>
    <row r="76" spans="1:16" s="95" customFormat="1" x14ac:dyDescent="0.25">
      <c r="B76" s="180"/>
      <c r="D76" s="99"/>
      <c r="E76" s="131"/>
      <c r="F76" s="178"/>
      <c r="G76" s="179"/>
      <c r="H76" s="179"/>
      <c r="I76" s="179"/>
      <c r="J76" s="179"/>
      <c r="K76" s="179"/>
      <c r="L76" s="178"/>
      <c r="M76" s="168"/>
    </row>
    <row r="77" spans="1:16" x14ac:dyDescent="0.25">
      <c r="A77" s="95"/>
      <c r="B77" s="182" t="s">
        <v>104</v>
      </c>
      <c r="C77" s="95"/>
      <c r="D77" s="99"/>
      <c r="E77" s="131"/>
      <c r="F77" s="178"/>
      <c r="G77" s="163">
        <v>200.26</v>
      </c>
      <c r="H77" s="163">
        <v>1700</v>
      </c>
      <c r="I77" s="163">
        <v>1352</v>
      </c>
      <c r="J77" s="163">
        <v>100</v>
      </c>
      <c r="K77" s="163"/>
      <c r="L77" s="164"/>
      <c r="M77" s="168">
        <f t="shared" si="6"/>
        <v>3352.26</v>
      </c>
      <c r="N77" s="95"/>
      <c r="O77" s="95"/>
      <c r="P77" s="95"/>
    </row>
    <row r="78" spans="1:16" x14ac:dyDescent="0.25">
      <c r="A78" s="95"/>
      <c r="B78" s="100"/>
      <c r="C78" s="129"/>
      <c r="D78" s="130"/>
      <c r="E78" s="131"/>
      <c r="F78" s="178"/>
      <c r="G78" s="179"/>
      <c r="H78" s="179"/>
      <c r="I78" s="179"/>
      <c r="J78" s="179"/>
      <c r="K78" s="179"/>
      <c r="L78" s="178"/>
      <c r="M78" s="168"/>
      <c r="N78" s="95"/>
      <c r="O78" s="95"/>
      <c r="P78" s="95"/>
    </row>
    <row r="79" spans="1:16" x14ac:dyDescent="0.25">
      <c r="A79" s="95"/>
      <c r="B79" s="100"/>
      <c r="C79" s="129"/>
      <c r="D79" s="130"/>
      <c r="E79" s="131"/>
      <c r="F79" s="131"/>
      <c r="G79" s="131"/>
      <c r="H79" s="131"/>
      <c r="I79" s="131"/>
      <c r="J79" s="131"/>
      <c r="K79" s="131"/>
      <c r="L79" s="131"/>
      <c r="M79" s="168"/>
      <c r="N79" s="95"/>
      <c r="O79" s="95"/>
      <c r="P79" s="95"/>
    </row>
    <row r="80" spans="1:16" x14ac:dyDescent="0.25">
      <c r="A80" s="134"/>
      <c r="B80" s="135" t="s">
        <v>181</v>
      </c>
      <c r="C80" s="175"/>
      <c r="D80" s="176">
        <f t="shared" ref="D80:L80" si="7">SUM(D25:D79)</f>
        <v>0</v>
      </c>
      <c r="E80" s="176">
        <f t="shared" si="7"/>
        <v>0</v>
      </c>
      <c r="F80" s="176">
        <f t="shared" si="7"/>
        <v>0</v>
      </c>
      <c r="G80" s="176">
        <f t="shared" si="7"/>
        <v>14371.26</v>
      </c>
      <c r="H80" s="176">
        <f t="shared" si="7"/>
        <v>50659.15</v>
      </c>
      <c r="I80" s="176">
        <f t="shared" si="7"/>
        <v>49833.75</v>
      </c>
      <c r="J80" s="176">
        <f t="shared" si="7"/>
        <v>113</v>
      </c>
      <c r="K80" s="176">
        <f t="shared" si="7"/>
        <v>13</v>
      </c>
      <c r="L80" s="176">
        <f t="shared" si="7"/>
        <v>104</v>
      </c>
      <c r="M80" s="170">
        <f>SUM(C80:L80)</f>
        <v>115094.16</v>
      </c>
      <c r="N80" s="95"/>
      <c r="O80" s="95"/>
      <c r="P80" s="95"/>
    </row>
    <row r="81" spans="1:13" x14ac:dyDescent="0.25">
      <c r="A81" s="95"/>
      <c r="B81" s="100"/>
      <c r="C81" s="129"/>
      <c r="D81" s="130"/>
      <c r="E81" s="95"/>
      <c r="F81" s="95"/>
      <c r="G81" s="95"/>
      <c r="H81" s="95"/>
      <c r="I81" s="95"/>
      <c r="J81" s="95"/>
      <c r="K81" s="95"/>
      <c r="L81" s="95"/>
      <c r="M81" s="99"/>
    </row>
    <row r="82" spans="1:13" x14ac:dyDescent="0.25">
      <c r="A82" s="138"/>
      <c r="B82" s="139" t="s">
        <v>182</v>
      </c>
      <c r="C82" s="140">
        <v>5442</v>
      </c>
      <c r="D82" s="141">
        <v>2416</v>
      </c>
      <c r="E82" s="141">
        <v>0</v>
      </c>
      <c r="F82" s="141">
        <v>15980</v>
      </c>
      <c r="G82" s="141">
        <v>26593</v>
      </c>
      <c r="H82" s="141">
        <v>-27186.100000000006</v>
      </c>
      <c r="I82" s="141">
        <v>-12544.75</v>
      </c>
      <c r="J82" s="141">
        <v>-3092</v>
      </c>
      <c r="K82" s="141">
        <v>-2778</v>
      </c>
      <c r="L82" s="141">
        <v>-106</v>
      </c>
      <c r="M82" s="172"/>
    </row>
    <row r="83" spans="1:13" x14ac:dyDescent="0.25">
      <c r="A83" s="134"/>
      <c r="B83" s="135" t="s">
        <v>183</v>
      </c>
      <c r="C83" s="136">
        <v>5442</v>
      </c>
      <c r="D83" s="137">
        <v>7858</v>
      </c>
      <c r="E83" s="137">
        <v>7858</v>
      </c>
      <c r="F83" s="137">
        <v>23838</v>
      </c>
      <c r="G83" s="137">
        <v>50431</v>
      </c>
      <c r="H83" s="137">
        <v>23244.899999999994</v>
      </c>
      <c r="I83" s="137">
        <v>10700.149999999994</v>
      </c>
      <c r="J83" s="137">
        <v>7608.1499999999942</v>
      </c>
      <c r="K83" s="137">
        <v>4830.1499999999942</v>
      </c>
      <c r="L83" s="137">
        <v>4724.1499999999942</v>
      </c>
      <c r="M83" s="170"/>
    </row>
    <row r="85" spans="1:13" x14ac:dyDescent="0.25">
      <c r="A85" s="95"/>
      <c r="B85" s="95"/>
      <c r="C85" s="95"/>
      <c r="D85" s="95"/>
      <c r="E85" s="131"/>
      <c r="F85" s="131"/>
      <c r="G85" s="131"/>
      <c r="H85" s="131"/>
      <c r="I85" s="131"/>
      <c r="J85" s="131"/>
      <c r="K85" s="131"/>
      <c r="L85" s="142"/>
      <c r="M85" s="174"/>
    </row>
    <row r="86" spans="1:13" x14ac:dyDescent="0.25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142"/>
      <c r="M86" s="17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E15" sqref="E15"/>
    </sheetView>
  </sheetViews>
  <sheetFormatPr defaultColWidth="11.42578125" defaultRowHeight="15" x14ac:dyDescent="0.25"/>
  <cols>
    <col min="1" max="1" width="4.5703125" style="95" customWidth="1"/>
    <col min="3" max="3" width="15" style="188" customWidth="1"/>
    <col min="4" max="4" width="12.140625" style="12" customWidth="1"/>
    <col min="5" max="5" width="46.5703125" customWidth="1"/>
    <col min="6" max="6" width="26.140625" customWidth="1"/>
    <col min="7" max="7" width="25.28515625" customWidth="1"/>
  </cols>
  <sheetData>
    <row r="1" spans="1:7" s="95" customFormat="1" x14ac:dyDescent="0.25">
      <c r="A1" s="106" t="s">
        <v>184</v>
      </c>
      <c r="B1" s="106"/>
      <c r="C1" s="210"/>
      <c r="D1" s="211">
        <f>SUM(D3:D479)</f>
        <v>-43910.04</v>
      </c>
      <c r="E1" s="106"/>
      <c r="F1" s="106"/>
      <c r="G1" s="106"/>
    </row>
    <row r="2" spans="1:7" s="95" customFormat="1" x14ac:dyDescent="0.25">
      <c r="C2" s="188"/>
      <c r="D2" s="12"/>
    </row>
    <row r="3" spans="1:7" s="96" customFormat="1" x14ac:dyDescent="0.25">
      <c r="B3" s="96" t="s">
        <v>185</v>
      </c>
      <c r="C3" s="212" t="s">
        <v>186</v>
      </c>
      <c r="D3" s="96">
        <v>-50</v>
      </c>
      <c r="E3" s="96" t="s">
        <v>187</v>
      </c>
      <c r="F3" s="185" t="s">
        <v>188</v>
      </c>
      <c r="G3" s="96" t="s">
        <v>189</v>
      </c>
    </row>
    <row r="4" spans="1:7" s="96" customFormat="1" x14ac:dyDescent="0.25">
      <c r="B4" s="96" t="s">
        <v>190</v>
      </c>
      <c r="C4" s="212" t="s">
        <v>186</v>
      </c>
      <c r="D4" s="96">
        <v>-10.99</v>
      </c>
      <c r="E4" s="96" t="s">
        <v>191</v>
      </c>
      <c r="F4" s="185" t="s">
        <v>192</v>
      </c>
      <c r="G4" s="96" t="s">
        <v>189</v>
      </c>
    </row>
    <row r="5" spans="1:7" s="96" customFormat="1" x14ac:dyDescent="0.25">
      <c r="B5" s="96" t="s">
        <v>193</v>
      </c>
      <c r="C5" s="212" t="s">
        <v>186</v>
      </c>
      <c r="D5" s="96">
        <v>-17.989999999999998</v>
      </c>
      <c r="E5" s="96" t="s">
        <v>194</v>
      </c>
      <c r="F5" s="185" t="s">
        <v>192</v>
      </c>
      <c r="G5" s="96" t="s">
        <v>189</v>
      </c>
    </row>
    <row r="6" spans="1:7" s="96" customFormat="1" x14ac:dyDescent="0.25">
      <c r="B6" s="96" t="s">
        <v>195</v>
      </c>
      <c r="C6" s="212" t="s">
        <v>196</v>
      </c>
      <c r="D6" s="96">
        <v>-50</v>
      </c>
      <c r="E6" s="96" t="s">
        <v>197</v>
      </c>
      <c r="F6" s="185" t="s">
        <v>192</v>
      </c>
      <c r="G6" s="96" t="s">
        <v>198</v>
      </c>
    </row>
    <row r="7" spans="1:7" s="96" customFormat="1" x14ac:dyDescent="0.25">
      <c r="B7" s="96" t="s">
        <v>199</v>
      </c>
      <c r="C7" s="212" t="s">
        <v>200</v>
      </c>
      <c r="D7" s="96">
        <v>-1410.23</v>
      </c>
      <c r="E7" s="96" t="s">
        <v>201</v>
      </c>
      <c r="F7" s="185" t="s">
        <v>202</v>
      </c>
      <c r="G7" s="186" t="s">
        <v>203</v>
      </c>
    </row>
    <row r="8" spans="1:7" s="96" customFormat="1" x14ac:dyDescent="0.25">
      <c r="B8" s="96" t="s">
        <v>204</v>
      </c>
      <c r="C8" s="212" t="s">
        <v>200</v>
      </c>
      <c r="D8" s="96">
        <v>-53.78</v>
      </c>
      <c r="E8" s="96" t="s">
        <v>205</v>
      </c>
      <c r="F8" s="213"/>
      <c r="G8" s="186"/>
    </row>
    <row r="9" spans="1:7" s="96" customFormat="1" x14ac:dyDescent="0.25">
      <c r="B9" s="96" t="s">
        <v>206</v>
      </c>
      <c r="C9" s="212" t="s">
        <v>207</v>
      </c>
      <c r="D9" s="96">
        <v>-1750</v>
      </c>
      <c r="E9" s="96" t="s">
        <v>208</v>
      </c>
      <c r="F9" s="185" t="s">
        <v>209</v>
      </c>
      <c r="G9" s="96" t="s">
        <v>198</v>
      </c>
    </row>
    <row r="10" spans="1:7" s="96" customFormat="1" x14ac:dyDescent="0.25">
      <c r="B10" s="96" t="s">
        <v>210</v>
      </c>
      <c r="C10" s="212" t="s">
        <v>207</v>
      </c>
      <c r="D10" s="96">
        <v>-1738</v>
      </c>
      <c r="E10" s="96" t="s">
        <v>211</v>
      </c>
      <c r="F10" s="185" t="s">
        <v>209</v>
      </c>
      <c r="G10" s="96" t="s">
        <v>198</v>
      </c>
    </row>
    <row r="11" spans="1:7" s="96" customFormat="1" x14ac:dyDescent="0.25">
      <c r="B11" s="96" t="s">
        <v>212</v>
      </c>
      <c r="C11" s="212" t="s">
        <v>207</v>
      </c>
      <c r="D11" s="96">
        <v>-1587.5</v>
      </c>
      <c r="E11" s="96" t="s">
        <v>213</v>
      </c>
      <c r="F11" s="185" t="s">
        <v>209</v>
      </c>
      <c r="G11" s="96" t="s">
        <v>198</v>
      </c>
    </row>
    <row r="12" spans="1:7" s="96" customFormat="1" x14ac:dyDescent="0.25">
      <c r="B12" s="96" t="s">
        <v>214</v>
      </c>
      <c r="C12" s="212" t="s">
        <v>207</v>
      </c>
      <c r="D12" s="96">
        <v>-1500</v>
      </c>
      <c r="E12" s="96" t="s">
        <v>215</v>
      </c>
      <c r="F12" s="185" t="s">
        <v>209</v>
      </c>
      <c r="G12" s="96" t="s">
        <v>198</v>
      </c>
    </row>
    <row r="13" spans="1:7" s="96" customFormat="1" x14ac:dyDescent="0.25">
      <c r="B13" s="96" t="s">
        <v>216</v>
      </c>
      <c r="C13" s="212" t="s">
        <v>207</v>
      </c>
      <c r="D13" s="96">
        <v>-1357.5</v>
      </c>
      <c r="E13" s="96" t="s">
        <v>217</v>
      </c>
      <c r="F13" s="185" t="s">
        <v>209</v>
      </c>
      <c r="G13" s="96" t="s">
        <v>198</v>
      </c>
    </row>
    <row r="14" spans="1:7" s="96" customFormat="1" x14ac:dyDescent="0.25">
      <c r="B14" s="96" t="s">
        <v>218</v>
      </c>
      <c r="C14" s="212" t="s">
        <v>207</v>
      </c>
      <c r="D14" s="96">
        <v>-1050</v>
      </c>
      <c r="E14" s="96" t="s">
        <v>219</v>
      </c>
      <c r="F14" s="185" t="s">
        <v>209</v>
      </c>
      <c r="G14" s="96" t="s">
        <v>198</v>
      </c>
    </row>
    <row r="15" spans="1:7" s="96" customFormat="1" x14ac:dyDescent="0.25">
      <c r="B15" s="96" t="s">
        <v>220</v>
      </c>
      <c r="C15" s="212" t="s">
        <v>221</v>
      </c>
      <c r="D15" s="96">
        <v>-105</v>
      </c>
      <c r="E15" s="96" t="s">
        <v>222</v>
      </c>
      <c r="F15" s="185" t="s">
        <v>223</v>
      </c>
      <c r="G15" s="98" t="s">
        <v>224</v>
      </c>
    </row>
    <row r="16" spans="1:7" s="96" customFormat="1" x14ac:dyDescent="0.25">
      <c r="B16" s="96" t="s">
        <v>225</v>
      </c>
      <c r="C16" s="212" t="s">
        <v>221</v>
      </c>
      <c r="D16" s="96">
        <v>-1.1000000000000001</v>
      </c>
      <c r="E16" s="96" t="s">
        <v>205</v>
      </c>
      <c r="F16" s="213"/>
      <c r="G16" s="186"/>
    </row>
    <row r="17" spans="2:7" s="96" customFormat="1" x14ac:dyDescent="0.25">
      <c r="B17" s="96" t="s">
        <v>226</v>
      </c>
      <c r="C17" s="212" t="s">
        <v>221</v>
      </c>
      <c r="D17" s="96">
        <v>-689.4</v>
      </c>
      <c r="E17" s="96" t="s">
        <v>227</v>
      </c>
      <c r="F17" s="185" t="s">
        <v>188</v>
      </c>
      <c r="G17" s="96" t="s">
        <v>198</v>
      </c>
    </row>
    <row r="18" spans="2:7" s="96" customFormat="1" x14ac:dyDescent="0.25">
      <c r="B18" s="96" t="s">
        <v>228</v>
      </c>
      <c r="C18" s="212" t="s">
        <v>229</v>
      </c>
      <c r="D18" s="96">
        <v>-101</v>
      </c>
      <c r="E18" s="96" t="s">
        <v>230</v>
      </c>
      <c r="F18" s="185" t="s">
        <v>231</v>
      </c>
      <c r="G18" s="96" t="s">
        <v>198</v>
      </c>
    </row>
    <row r="19" spans="2:7" s="96" customFormat="1" x14ac:dyDescent="0.25">
      <c r="B19" s="96" t="s">
        <v>232</v>
      </c>
      <c r="C19" s="212" t="s">
        <v>229</v>
      </c>
      <c r="D19" s="96">
        <v>-1300</v>
      </c>
      <c r="E19" s="96" t="s">
        <v>233</v>
      </c>
      <c r="F19" s="185" t="s">
        <v>209</v>
      </c>
      <c r="G19" s="96" t="s">
        <v>198</v>
      </c>
    </row>
    <row r="20" spans="2:7" s="96" customFormat="1" x14ac:dyDescent="0.25">
      <c r="B20" s="96" t="s">
        <v>234</v>
      </c>
      <c r="C20" s="212" t="s">
        <v>229</v>
      </c>
      <c r="D20" s="96">
        <v>-2859.5</v>
      </c>
      <c r="E20" s="96" t="s">
        <v>235</v>
      </c>
      <c r="F20" s="185" t="s">
        <v>236</v>
      </c>
      <c r="G20" s="96" t="s">
        <v>198</v>
      </c>
    </row>
    <row r="21" spans="2:7" s="96" customFormat="1" x14ac:dyDescent="0.25">
      <c r="B21" s="96" t="s">
        <v>237</v>
      </c>
      <c r="C21" s="212" t="s">
        <v>229</v>
      </c>
      <c r="D21" s="96">
        <v>-2859.5</v>
      </c>
      <c r="E21" s="96" t="s">
        <v>238</v>
      </c>
      <c r="F21" s="185" t="s">
        <v>236</v>
      </c>
      <c r="G21" s="96" t="s">
        <v>198</v>
      </c>
    </row>
    <row r="22" spans="2:7" x14ac:dyDescent="0.25">
      <c r="B22" s="96" t="s">
        <v>239</v>
      </c>
      <c r="C22" s="187">
        <v>42867</v>
      </c>
      <c r="D22" s="190">
        <v>-12.94</v>
      </c>
      <c r="E22" s="96" t="s">
        <v>240</v>
      </c>
      <c r="F22" s="185" t="s">
        <v>241</v>
      </c>
      <c r="G22" s="96" t="s">
        <v>198</v>
      </c>
    </row>
    <row r="23" spans="2:7" x14ac:dyDescent="0.25">
      <c r="B23" s="96" t="s">
        <v>242</v>
      </c>
      <c r="C23" s="187">
        <v>42867</v>
      </c>
      <c r="D23" s="190">
        <v>-1200</v>
      </c>
      <c r="E23" s="96" t="s">
        <v>243</v>
      </c>
      <c r="F23" s="185" t="s">
        <v>244</v>
      </c>
      <c r="G23" s="96" t="s">
        <v>198</v>
      </c>
    </row>
    <row r="24" spans="2:7" x14ac:dyDescent="0.25">
      <c r="B24" s="96" t="s">
        <v>245</v>
      </c>
      <c r="C24" s="187">
        <v>42867</v>
      </c>
      <c r="D24" s="190">
        <v>-1163.75</v>
      </c>
      <c r="E24" s="96" t="s">
        <v>246</v>
      </c>
      <c r="F24" s="185" t="s">
        <v>236</v>
      </c>
      <c r="G24" s="96" t="s">
        <v>198</v>
      </c>
    </row>
    <row r="25" spans="2:7" x14ac:dyDescent="0.25">
      <c r="B25" s="96" t="s">
        <v>247</v>
      </c>
      <c r="C25" s="187">
        <v>42867</v>
      </c>
      <c r="D25" s="190">
        <v>-764.45</v>
      </c>
      <c r="E25" s="96" t="s">
        <v>248</v>
      </c>
      <c r="F25" s="185" t="s">
        <v>236</v>
      </c>
      <c r="G25" s="98" t="s">
        <v>198</v>
      </c>
    </row>
    <row r="26" spans="2:7" x14ac:dyDescent="0.25">
      <c r="B26" s="96" t="s">
        <v>249</v>
      </c>
      <c r="C26" s="187">
        <v>42867</v>
      </c>
      <c r="D26" s="190">
        <v>-500</v>
      </c>
      <c r="E26" s="96" t="s">
        <v>250</v>
      </c>
      <c r="F26" s="185" t="s">
        <v>188</v>
      </c>
      <c r="G26" s="98" t="s">
        <v>198</v>
      </c>
    </row>
    <row r="27" spans="2:7" x14ac:dyDescent="0.25">
      <c r="B27" s="96" t="s">
        <v>251</v>
      </c>
      <c r="C27" s="187">
        <v>42867</v>
      </c>
      <c r="D27" s="190">
        <v>-60</v>
      </c>
      <c r="E27" s="96" t="s">
        <v>252</v>
      </c>
      <c r="F27" s="185" t="s">
        <v>202</v>
      </c>
      <c r="G27" s="96" t="s">
        <v>198</v>
      </c>
    </row>
    <row r="28" spans="2:7" x14ac:dyDescent="0.25">
      <c r="B28" s="96" t="s">
        <v>253</v>
      </c>
      <c r="C28" s="187">
        <v>42866</v>
      </c>
      <c r="D28" s="190">
        <v>-31.98</v>
      </c>
      <c r="E28" s="96" t="s">
        <v>254</v>
      </c>
      <c r="F28" s="185" t="s">
        <v>255</v>
      </c>
      <c r="G28" s="96" t="s">
        <v>198</v>
      </c>
    </row>
    <row r="29" spans="2:7" x14ac:dyDescent="0.25">
      <c r="B29" s="96" t="s">
        <v>256</v>
      </c>
      <c r="C29" s="187">
        <v>42866</v>
      </c>
      <c r="D29" s="190">
        <v>-20</v>
      </c>
      <c r="E29" s="96" t="s">
        <v>257</v>
      </c>
      <c r="F29" s="185" t="s">
        <v>255</v>
      </c>
      <c r="G29" s="96" t="s">
        <v>198</v>
      </c>
    </row>
    <row r="30" spans="2:7" x14ac:dyDescent="0.25">
      <c r="B30" s="96" t="s">
        <v>258</v>
      </c>
      <c r="C30" s="187">
        <v>42866</v>
      </c>
      <c r="D30" s="190">
        <v>-6.32</v>
      </c>
      <c r="E30" s="96" t="s">
        <v>259</v>
      </c>
      <c r="F30" s="185" t="s">
        <v>231</v>
      </c>
      <c r="G30" s="98" t="s">
        <v>189</v>
      </c>
    </row>
    <row r="31" spans="2:7" x14ac:dyDescent="0.25">
      <c r="B31" s="96" t="s">
        <v>260</v>
      </c>
      <c r="C31" s="187">
        <v>42866</v>
      </c>
      <c r="D31" s="190">
        <v>-1.5</v>
      </c>
      <c r="E31" s="96" t="s">
        <v>261</v>
      </c>
      <c r="F31" s="185" t="s">
        <v>255</v>
      </c>
      <c r="G31" s="98" t="s">
        <v>189</v>
      </c>
    </row>
    <row r="32" spans="2:7" x14ac:dyDescent="0.25">
      <c r="B32" s="96" t="s">
        <v>262</v>
      </c>
      <c r="C32" s="187">
        <v>42863</v>
      </c>
      <c r="D32" s="190">
        <v>-35.99</v>
      </c>
      <c r="E32" s="96" t="s">
        <v>263</v>
      </c>
      <c r="F32" s="185" t="s">
        <v>264</v>
      </c>
      <c r="G32" s="96" t="s">
        <v>198</v>
      </c>
    </row>
    <row r="33" spans="2:7" x14ac:dyDescent="0.25">
      <c r="B33" s="96" t="s">
        <v>265</v>
      </c>
      <c r="C33" s="187">
        <v>42863</v>
      </c>
      <c r="D33" s="190">
        <v>-20</v>
      </c>
      <c r="E33" s="96" t="s">
        <v>266</v>
      </c>
      <c r="F33" s="185" t="s">
        <v>241</v>
      </c>
      <c r="G33" s="96" t="s">
        <v>198</v>
      </c>
    </row>
    <row r="34" spans="2:7" x14ac:dyDescent="0.25">
      <c r="B34" s="96" t="s">
        <v>267</v>
      </c>
      <c r="C34" s="187">
        <v>42863</v>
      </c>
      <c r="D34" s="190">
        <v>-1800</v>
      </c>
      <c r="E34" s="96" t="s">
        <v>268</v>
      </c>
      <c r="F34" s="185" t="s">
        <v>244</v>
      </c>
      <c r="G34" s="96" t="s">
        <v>198</v>
      </c>
    </row>
    <row r="35" spans="2:7" x14ac:dyDescent="0.25">
      <c r="B35" s="96" t="s">
        <v>269</v>
      </c>
      <c r="C35" s="187">
        <v>42863</v>
      </c>
      <c r="D35" s="190">
        <v>-1429.75</v>
      </c>
      <c r="E35" s="96" t="s">
        <v>270</v>
      </c>
      <c r="F35" s="185" t="s">
        <v>236</v>
      </c>
      <c r="G35" s="96" t="s">
        <v>198</v>
      </c>
    </row>
    <row r="36" spans="2:7" x14ac:dyDescent="0.25">
      <c r="B36" s="96" t="s">
        <v>271</v>
      </c>
      <c r="C36" s="187">
        <v>42863</v>
      </c>
      <c r="D36" s="190">
        <v>-1429.75</v>
      </c>
      <c r="E36" s="96" t="s">
        <v>272</v>
      </c>
      <c r="F36" s="185" t="s">
        <v>236</v>
      </c>
      <c r="G36" s="98" t="s">
        <v>198</v>
      </c>
    </row>
    <row r="37" spans="2:7" x14ac:dyDescent="0.25">
      <c r="B37" s="96" t="s">
        <v>273</v>
      </c>
      <c r="C37" s="187">
        <v>42863</v>
      </c>
      <c r="D37" s="190">
        <v>-764.75</v>
      </c>
      <c r="E37" s="96" t="s">
        <v>274</v>
      </c>
      <c r="F37" s="185" t="s">
        <v>236</v>
      </c>
      <c r="G37" s="96" t="s">
        <v>198</v>
      </c>
    </row>
    <row r="38" spans="2:7" x14ac:dyDescent="0.25">
      <c r="B38" s="96" t="s">
        <v>275</v>
      </c>
      <c r="C38" s="187">
        <v>42863</v>
      </c>
      <c r="D38" s="190">
        <v>-20</v>
      </c>
      <c r="E38" s="96" t="s">
        <v>276</v>
      </c>
      <c r="F38" s="185" t="s">
        <v>188</v>
      </c>
      <c r="G38" s="98" t="s">
        <v>198</v>
      </c>
    </row>
    <row r="39" spans="2:7" x14ac:dyDescent="0.25">
      <c r="B39" s="96" t="s">
        <v>277</v>
      </c>
      <c r="C39" s="187">
        <v>42860</v>
      </c>
      <c r="D39" s="190">
        <v>-476</v>
      </c>
      <c r="E39" s="96" t="s">
        <v>278</v>
      </c>
      <c r="F39" s="185" t="s">
        <v>279</v>
      </c>
      <c r="G39" s="186" t="s">
        <v>280</v>
      </c>
    </row>
    <row r="40" spans="2:7" x14ac:dyDescent="0.25">
      <c r="B40" s="96" t="s">
        <v>281</v>
      </c>
      <c r="C40" s="187">
        <v>42859</v>
      </c>
      <c r="D40" s="190">
        <v>-286.8</v>
      </c>
      <c r="E40" s="96" t="s">
        <v>282</v>
      </c>
      <c r="F40" s="185" t="s">
        <v>255</v>
      </c>
      <c r="G40" s="96" t="s">
        <v>283</v>
      </c>
    </row>
    <row r="41" spans="2:7" x14ac:dyDescent="0.25">
      <c r="B41" s="96" t="s">
        <v>284</v>
      </c>
      <c r="C41" s="187">
        <v>42859</v>
      </c>
      <c r="D41" s="190">
        <v>-997.5</v>
      </c>
      <c r="E41" s="96" t="s">
        <v>285</v>
      </c>
      <c r="F41" s="185" t="s">
        <v>236</v>
      </c>
      <c r="G41" s="96" t="s">
        <v>283</v>
      </c>
    </row>
    <row r="42" spans="2:7" x14ac:dyDescent="0.25">
      <c r="B42" s="96" t="s">
        <v>286</v>
      </c>
      <c r="C42" s="187">
        <v>42859</v>
      </c>
      <c r="D42" s="190">
        <v>-655.5</v>
      </c>
      <c r="E42" s="96" t="s">
        <v>287</v>
      </c>
      <c r="F42" s="185" t="s">
        <v>236</v>
      </c>
      <c r="G42" s="186" t="s">
        <v>288</v>
      </c>
    </row>
    <row r="43" spans="2:7" x14ac:dyDescent="0.25">
      <c r="B43" s="96" t="s">
        <v>289</v>
      </c>
      <c r="C43" s="187">
        <v>42857</v>
      </c>
      <c r="D43" s="190">
        <v>-247.95</v>
      </c>
      <c r="E43" s="96" t="s">
        <v>290</v>
      </c>
      <c r="F43" s="185" t="s">
        <v>202</v>
      </c>
      <c r="G43" s="96" t="s">
        <v>198</v>
      </c>
    </row>
    <row r="44" spans="2:7" x14ac:dyDescent="0.25">
      <c r="B44" s="96" t="s">
        <v>291</v>
      </c>
      <c r="C44" s="187">
        <v>42853</v>
      </c>
      <c r="D44" s="190">
        <v>-2451</v>
      </c>
      <c r="E44" s="96" t="s">
        <v>292</v>
      </c>
      <c r="F44" s="185" t="s">
        <v>236</v>
      </c>
      <c r="G44" s="96" t="s">
        <v>283</v>
      </c>
    </row>
    <row r="45" spans="2:7" x14ac:dyDescent="0.25">
      <c r="B45" s="96" t="s">
        <v>293</v>
      </c>
      <c r="C45" s="187">
        <v>42852</v>
      </c>
      <c r="D45" s="190">
        <v>-139.84</v>
      </c>
      <c r="E45" s="96" t="s">
        <v>294</v>
      </c>
      <c r="F45" s="185" t="s">
        <v>279</v>
      </c>
      <c r="G45" s="96" t="s">
        <v>189</v>
      </c>
    </row>
    <row r="46" spans="2:7" x14ac:dyDescent="0.25">
      <c r="B46" s="96" t="s">
        <v>295</v>
      </c>
      <c r="C46" s="187">
        <v>42849</v>
      </c>
      <c r="D46" s="190">
        <v>-161</v>
      </c>
      <c r="E46" s="96" t="s">
        <v>296</v>
      </c>
      <c r="F46" s="185" t="s">
        <v>231</v>
      </c>
      <c r="G46" s="96" t="s">
        <v>198</v>
      </c>
    </row>
    <row r="47" spans="2:7" x14ac:dyDescent="0.25">
      <c r="B47" s="96" t="s">
        <v>297</v>
      </c>
      <c r="C47" s="187">
        <v>42849</v>
      </c>
      <c r="D47" s="190">
        <v>-0.3</v>
      </c>
      <c r="E47" s="96" t="s">
        <v>298</v>
      </c>
      <c r="F47" s="185" t="s">
        <v>299</v>
      </c>
      <c r="G47" s="96" t="s">
        <v>198</v>
      </c>
    </row>
    <row r="48" spans="2:7" x14ac:dyDescent="0.25">
      <c r="B48" s="96" t="s">
        <v>300</v>
      </c>
      <c r="C48" s="187">
        <v>42849</v>
      </c>
      <c r="D48" s="190">
        <v>-900</v>
      </c>
      <c r="E48" s="96" t="s">
        <v>301</v>
      </c>
      <c r="F48" s="185" t="s">
        <v>209</v>
      </c>
      <c r="G48" s="96" t="s">
        <v>198</v>
      </c>
    </row>
    <row r="49" spans="2:7" x14ac:dyDescent="0.25">
      <c r="B49" s="96" t="s">
        <v>302</v>
      </c>
      <c r="C49" s="187">
        <v>42849</v>
      </c>
      <c r="D49" s="190">
        <v>-780</v>
      </c>
      <c r="E49" s="96" t="s">
        <v>303</v>
      </c>
      <c r="F49" s="185" t="s">
        <v>209</v>
      </c>
      <c r="G49" s="96" t="s">
        <v>198</v>
      </c>
    </row>
    <row r="50" spans="2:7" x14ac:dyDescent="0.25">
      <c r="B50" s="96" t="s">
        <v>304</v>
      </c>
      <c r="C50" s="187">
        <v>42846</v>
      </c>
      <c r="D50" s="190">
        <v>-952.5</v>
      </c>
      <c r="E50" s="96" t="s">
        <v>305</v>
      </c>
      <c r="F50" s="185" t="s">
        <v>209</v>
      </c>
      <c r="G50" s="96" t="s">
        <v>198</v>
      </c>
    </row>
    <row r="51" spans="2:7" x14ac:dyDescent="0.25">
      <c r="B51" s="96" t="s">
        <v>306</v>
      </c>
      <c r="C51" s="187">
        <v>42844</v>
      </c>
      <c r="D51" s="190">
        <v>-1042</v>
      </c>
      <c r="E51" s="96" t="s">
        <v>307</v>
      </c>
      <c r="F51" s="185" t="s">
        <v>209</v>
      </c>
      <c r="G51" s="96" t="s">
        <v>198</v>
      </c>
    </row>
    <row r="52" spans="2:7" x14ac:dyDescent="0.25">
      <c r="B52" s="96" t="s">
        <v>308</v>
      </c>
      <c r="C52" s="187">
        <v>42843</v>
      </c>
      <c r="D52" s="190">
        <v>-655.5</v>
      </c>
      <c r="E52" s="96" t="s">
        <v>309</v>
      </c>
      <c r="F52" s="185" t="s">
        <v>236</v>
      </c>
      <c r="G52" s="96" t="s">
        <v>198</v>
      </c>
    </row>
    <row r="53" spans="2:7" x14ac:dyDescent="0.25">
      <c r="B53" s="96" t="s">
        <v>310</v>
      </c>
      <c r="C53" s="187">
        <v>42843</v>
      </c>
      <c r="D53" s="190">
        <v>-814.5</v>
      </c>
      <c r="E53" s="96" t="s">
        <v>311</v>
      </c>
      <c r="F53" s="185" t="s">
        <v>209</v>
      </c>
      <c r="G53" s="96" t="s">
        <v>198</v>
      </c>
    </row>
    <row r="54" spans="2:7" x14ac:dyDescent="0.25">
      <c r="B54" s="96" t="s">
        <v>312</v>
      </c>
      <c r="C54" s="187">
        <v>42838</v>
      </c>
      <c r="D54" s="190">
        <v>-22.76</v>
      </c>
      <c r="E54" s="96" t="s">
        <v>313</v>
      </c>
      <c r="F54" s="185" t="s">
        <v>314</v>
      </c>
      <c r="G54" s="186" t="s">
        <v>315</v>
      </c>
    </row>
    <row r="55" spans="2:7" x14ac:dyDescent="0.25">
      <c r="B55" s="98" t="s">
        <v>316</v>
      </c>
      <c r="C55" s="187">
        <v>42837</v>
      </c>
      <c r="D55" s="190">
        <v>-24.99</v>
      </c>
      <c r="E55" s="96" t="s">
        <v>317</v>
      </c>
      <c r="F55" s="185" t="s">
        <v>255</v>
      </c>
      <c r="G55" s="96" t="s">
        <v>318</v>
      </c>
    </row>
    <row r="56" spans="2:7" x14ac:dyDescent="0.25">
      <c r="B56" s="98" t="s">
        <v>319</v>
      </c>
      <c r="C56" s="187">
        <v>42831</v>
      </c>
      <c r="D56" s="190">
        <v>-2451</v>
      </c>
      <c r="E56" s="98" t="s">
        <v>320</v>
      </c>
      <c r="F56" s="185" t="s">
        <v>236</v>
      </c>
      <c r="G56" s="96" t="s">
        <v>283</v>
      </c>
    </row>
    <row r="57" spans="2:7" x14ac:dyDescent="0.25">
      <c r="B57" s="98" t="s">
        <v>321</v>
      </c>
      <c r="C57" s="187">
        <v>42831</v>
      </c>
      <c r="D57" s="190">
        <v>-1225.5</v>
      </c>
      <c r="E57" s="98" t="s">
        <v>322</v>
      </c>
      <c r="F57" s="185" t="s">
        <v>236</v>
      </c>
      <c r="G57" s="96" t="s">
        <v>283</v>
      </c>
    </row>
    <row r="58" spans="2:7" x14ac:dyDescent="0.25">
      <c r="B58" s="98" t="s">
        <v>323</v>
      </c>
      <c r="C58" s="187">
        <v>42831</v>
      </c>
      <c r="D58" s="80">
        <v>-1225.5</v>
      </c>
      <c r="E58" s="98" t="s">
        <v>324</v>
      </c>
      <c r="F58" s="185" t="s">
        <v>236</v>
      </c>
      <c r="G58" s="96" t="s">
        <v>283</v>
      </c>
    </row>
    <row r="59" spans="2:7" x14ac:dyDescent="0.25">
      <c r="B59" s="96" t="s">
        <v>325</v>
      </c>
      <c r="C59" s="187">
        <v>42828</v>
      </c>
      <c r="D59" s="190">
        <v>-23.4</v>
      </c>
      <c r="E59" s="96" t="s">
        <v>326</v>
      </c>
      <c r="F59" s="185" t="s">
        <v>299</v>
      </c>
      <c r="G59" s="186" t="s">
        <v>327</v>
      </c>
    </row>
    <row r="60" spans="2:7" x14ac:dyDescent="0.25">
      <c r="B60" s="96" t="s">
        <v>328</v>
      </c>
      <c r="C60" s="187">
        <v>42817</v>
      </c>
      <c r="D60" s="190">
        <v>-53.8</v>
      </c>
      <c r="E60" s="96" t="s">
        <v>329</v>
      </c>
      <c r="F60" s="185" t="s">
        <v>299</v>
      </c>
      <c r="G60" s="186" t="s">
        <v>327</v>
      </c>
    </row>
    <row r="61" spans="2:7" x14ac:dyDescent="0.25">
      <c r="B61" s="98" t="s">
        <v>330</v>
      </c>
      <c r="C61" s="187">
        <v>42760</v>
      </c>
      <c r="D61" s="190">
        <v>-50</v>
      </c>
      <c r="E61" s="96" t="s">
        <v>331</v>
      </c>
      <c r="F61" s="185" t="s">
        <v>202</v>
      </c>
      <c r="G61" s="96" t="s">
        <v>283</v>
      </c>
    </row>
    <row r="62" spans="2:7" x14ac:dyDescent="0.25">
      <c r="B62" s="96" t="s">
        <v>332</v>
      </c>
      <c r="C62" s="187">
        <v>42759</v>
      </c>
      <c r="D62" s="190">
        <v>-150</v>
      </c>
      <c r="E62" s="96" t="s">
        <v>333</v>
      </c>
      <c r="F62" s="185" t="s">
        <v>334</v>
      </c>
      <c r="G62" s="96" t="s">
        <v>335</v>
      </c>
    </row>
    <row r="63" spans="2:7" x14ac:dyDescent="0.25">
      <c r="B63" s="98" t="s">
        <v>336</v>
      </c>
      <c r="C63" s="187">
        <v>42723</v>
      </c>
      <c r="D63" s="190">
        <v>-124.79</v>
      </c>
      <c r="E63" s="95" t="s">
        <v>337</v>
      </c>
      <c r="F63" s="184" t="s">
        <v>314</v>
      </c>
      <c r="G63" s="96" t="s">
        <v>283</v>
      </c>
    </row>
    <row r="64" spans="2:7" x14ac:dyDescent="0.25">
      <c r="B64" s="98" t="s">
        <v>338</v>
      </c>
      <c r="C64" s="187">
        <v>42713</v>
      </c>
      <c r="D64" s="190">
        <v>-3.11</v>
      </c>
      <c r="E64" s="95" t="s">
        <v>339</v>
      </c>
      <c r="F64" s="184" t="s">
        <v>314</v>
      </c>
      <c r="G64" s="96" t="s">
        <v>283</v>
      </c>
    </row>
    <row r="65" spans="2:7" x14ac:dyDescent="0.25">
      <c r="B65" s="98" t="s">
        <v>340</v>
      </c>
      <c r="C65" s="187">
        <v>42711</v>
      </c>
      <c r="D65" s="190">
        <v>-200</v>
      </c>
      <c r="E65" s="96" t="s">
        <v>341</v>
      </c>
      <c r="F65" s="185" t="s">
        <v>202</v>
      </c>
      <c r="G65" s="96" t="s">
        <v>283</v>
      </c>
    </row>
    <row r="66" spans="2:7" x14ac:dyDescent="0.25">
      <c r="B66" s="98" t="s">
        <v>342</v>
      </c>
      <c r="C66" s="187">
        <v>42711</v>
      </c>
      <c r="D66" s="80">
        <v>-42.13</v>
      </c>
      <c r="E66" s="98" t="s">
        <v>343</v>
      </c>
      <c r="F66" s="185" t="s">
        <v>344</v>
      </c>
      <c r="G66" s="96" t="s">
        <v>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F10" sqref="F10"/>
    </sheetView>
  </sheetViews>
  <sheetFormatPr defaultRowHeight="15" x14ac:dyDescent="0.25"/>
  <cols>
    <col min="1" max="1" width="9.140625" style="153"/>
    <col min="2" max="2" width="11.85546875" customWidth="1"/>
    <col min="3" max="3" width="14.42578125" style="95" customWidth="1"/>
    <col min="4" max="4" width="14.7109375" customWidth="1"/>
    <col min="5" max="5" width="15" customWidth="1"/>
    <col min="6" max="6" width="13.7109375" customWidth="1"/>
    <col min="7" max="7" width="17" customWidth="1"/>
    <col min="8" max="8" width="16.140625" bestFit="1" customWidth="1"/>
    <col min="9" max="9" width="16.140625" style="95" customWidth="1"/>
    <col min="10" max="10" width="2.85546875" style="95" customWidth="1"/>
    <col min="11" max="11" width="50.85546875" style="153" bestFit="1" customWidth="1"/>
  </cols>
  <sheetData>
    <row r="2" spans="1:11" s="191" customFormat="1" ht="15.75" thickBot="1" x14ac:dyDescent="0.3">
      <c r="A2" s="204"/>
      <c r="B2" s="193"/>
      <c r="C2" s="201" t="s">
        <v>345</v>
      </c>
      <c r="D2" s="195" t="s">
        <v>346</v>
      </c>
      <c r="E2" s="196" t="s">
        <v>96</v>
      </c>
      <c r="F2" s="197" t="s">
        <v>347</v>
      </c>
      <c r="G2" s="198" t="s">
        <v>348</v>
      </c>
      <c r="H2" s="199" t="s">
        <v>349</v>
      </c>
      <c r="I2" s="194" t="s">
        <v>103</v>
      </c>
      <c r="J2" s="209"/>
      <c r="K2" s="204"/>
    </row>
    <row r="3" spans="1:11" s="113" customFormat="1" x14ac:dyDescent="0.25">
      <c r="A3" s="215"/>
      <c r="B3" s="33" t="s">
        <v>350</v>
      </c>
      <c r="C3" s="33">
        <v>70</v>
      </c>
      <c r="D3" s="202">
        <f>'Budget '!F20</f>
        <v>3475</v>
      </c>
      <c r="E3" s="33">
        <v>5000</v>
      </c>
      <c r="F3" s="33">
        <v>430</v>
      </c>
      <c r="G3" s="33">
        <v>250</v>
      </c>
      <c r="H3" s="202">
        <f>'Budget '!F51</f>
        <v>10600</v>
      </c>
      <c r="I3" s="203">
        <f>'Budget '!F59</f>
        <v>3352.2569999999996</v>
      </c>
      <c r="J3" s="202"/>
      <c r="K3" s="205"/>
    </row>
    <row r="4" spans="1:11" s="113" customFormat="1" x14ac:dyDescent="0.25">
      <c r="A4" s="215"/>
      <c r="B4" s="33" t="s">
        <v>351</v>
      </c>
      <c r="C4" s="202">
        <f>SUM(C7:C41)</f>
        <v>-55.55</v>
      </c>
      <c r="D4" s="202">
        <f>SUM(D7:D41)</f>
        <v>-78.97999999999999</v>
      </c>
      <c r="E4" s="202">
        <f t="shared" ref="E4:I4" si="0">SUM(E7:E41)</f>
        <v>-2043.06</v>
      </c>
      <c r="F4" s="202">
        <f t="shared" si="0"/>
        <v>-365.27000000000004</v>
      </c>
      <c r="G4" s="202">
        <f t="shared" si="0"/>
        <v>0</v>
      </c>
      <c r="H4" s="202">
        <f t="shared" si="0"/>
        <v>-1259.4000000000001</v>
      </c>
      <c r="I4" s="202">
        <f t="shared" si="0"/>
        <v>-681.99</v>
      </c>
      <c r="J4" s="202"/>
      <c r="K4" s="205"/>
    </row>
    <row r="5" spans="1:11" ht="15.75" thickBot="1" x14ac:dyDescent="0.3">
      <c r="A5" s="216"/>
      <c r="B5" s="192" t="s">
        <v>352</v>
      </c>
      <c r="C5" s="200">
        <f>C3+C4</f>
        <v>14.450000000000003</v>
      </c>
      <c r="D5" s="200">
        <f>D3+D4</f>
        <v>3396.02</v>
      </c>
      <c r="E5" s="200">
        <f t="shared" ref="E5:I5" si="1">E3+E4</f>
        <v>2956.94</v>
      </c>
      <c r="F5" s="200">
        <f t="shared" si="1"/>
        <v>64.729999999999961</v>
      </c>
      <c r="G5" s="200">
        <f t="shared" si="1"/>
        <v>250</v>
      </c>
      <c r="H5" s="200">
        <f t="shared" si="1"/>
        <v>9340.6</v>
      </c>
      <c r="I5" s="200">
        <f t="shared" si="1"/>
        <v>2670.2669999999998</v>
      </c>
      <c r="J5" s="200"/>
      <c r="K5" s="206"/>
    </row>
    <row r="6" spans="1:11" s="95" customFormat="1" x14ac:dyDescent="0.25">
      <c r="A6" s="215"/>
      <c r="B6" s="109"/>
      <c r="C6" s="109"/>
      <c r="D6" s="53"/>
      <c r="E6" s="53"/>
      <c r="F6" s="53"/>
      <c r="G6" s="53"/>
      <c r="H6" s="53"/>
      <c r="I6" s="53"/>
      <c r="J6" s="53"/>
      <c r="K6" s="207"/>
    </row>
    <row r="7" spans="1:11" s="95" customFormat="1" x14ac:dyDescent="0.25">
      <c r="A7" s="215"/>
      <c r="B7" s="109"/>
      <c r="C7" s="109"/>
      <c r="D7" s="53"/>
      <c r="F7" s="53"/>
      <c r="G7" s="53"/>
      <c r="H7" s="53"/>
      <c r="I7" s="53"/>
      <c r="J7" s="53"/>
      <c r="K7" s="214"/>
    </row>
    <row r="8" spans="1:11" s="95" customFormat="1" x14ac:dyDescent="0.25">
      <c r="A8" s="207" t="s">
        <v>185</v>
      </c>
      <c r="B8" s="212" t="s">
        <v>186</v>
      </c>
      <c r="C8" s="212"/>
      <c r="F8" s="185"/>
      <c r="G8" s="96"/>
      <c r="H8" s="96">
        <v>-50</v>
      </c>
      <c r="I8" s="53"/>
      <c r="J8" s="53"/>
      <c r="K8" s="207" t="s">
        <v>187</v>
      </c>
    </row>
    <row r="9" spans="1:11" s="95" customFormat="1" x14ac:dyDescent="0.25">
      <c r="A9" s="207" t="s">
        <v>190</v>
      </c>
      <c r="B9" s="212" t="s">
        <v>186</v>
      </c>
      <c r="C9" s="212"/>
      <c r="D9" s="96">
        <v>-10.99</v>
      </c>
      <c r="F9" s="185"/>
      <c r="G9" s="96"/>
      <c r="H9" s="53"/>
      <c r="I9" s="53"/>
      <c r="J9" s="53"/>
      <c r="K9" s="207" t="s">
        <v>191</v>
      </c>
    </row>
    <row r="10" spans="1:11" s="95" customFormat="1" x14ac:dyDescent="0.25">
      <c r="A10" s="207" t="s">
        <v>193</v>
      </c>
      <c r="B10" s="212" t="s">
        <v>186</v>
      </c>
      <c r="C10" s="212"/>
      <c r="D10" s="96">
        <v>-17.989999999999998</v>
      </c>
      <c r="F10" s="185"/>
      <c r="G10" s="96"/>
      <c r="H10" s="53"/>
      <c r="I10" s="53"/>
      <c r="J10" s="53"/>
      <c r="K10" s="207" t="s">
        <v>194</v>
      </c>
    </row>
    <row r="11" spans="1:11" s="95" customFormat="1" x14ac:dyDescent="0.25">
      <c r="A11" s="207" t="s">
        <v>195</v>
      </c>
      <c r="B11" s="212" t="s">
        <v>196</v>
      </c>
      <c r="C11" s="212"/>
      <c r="D11" s="96">
        <v>-50</v>
      </c>
      <c r="F11" s="189"/>
      <c r="G11" s="98"/>
      <c r="H11" s="53"/>
      <c r="I11" s="53"/>
      <c r="J11" s="53"/>
      <c r="K11" s="207" t="s">
        <v>197</v>
      </c>
    </row>
    <row r="12" spans="1:11" s="95" customFormat="1" x14ac:dyDescent="0.25">
      <c r="A12" s="207" t="s">
        <v>199</v>
      </c>
      <c r="B12" s="212" t="s">
        <v>200</v>
      </c>
      <c r="C12" s="212"/>
      <c r="E12" s="96">
        <v>-1410.23</v>
      </c>
      <c r="F12" s="189"/>
      <c r="G12" s="98"/>
      <c r="H12" s="53"/>
      <c r="I12" s="53"/>
      <c r="J12" s="53"/>
      <c r="K12" s="207" t="s">
        <v>201</v>
      </c>
    </row>
    <row r="13" spans="1:11" s="95" customFormat="1" x14ac:dyDescent="0.25">
      <c r="A13" s="207" t="s">
        <v>204</v>
      </c>
      <c r="B13" s="212" t="s">
        <v>200</v>
      </c>
      <c r="C13" s="212"/>
      <c r="E13" s="186">
        <v>-53.78</v>
      </c>
      <c r="F13" s="189"/>
      <c r="G13" s="98"/>
      <c r="H13" s="53"/>
      <c r="I13" s="53"/>
      <c r="J13" s="53"/>
      <c r="K13" s="207" t="s">
        <v>205</v>
      </c>
    </row>
    <row r="14" spans="1:11" s="95" customFormat="1" x14ac:dyDescent="0.25">
      <c r="A14" s="207" t="s">
        <v>225</v>
      </c>
      <c r="B14" s="212" t="s">
        <v>221</v>
      </c>
      <c r="C14" s="212"/>
      <c r="E14" s="186">
        <v>-1.1000000000000001</v>
      </c>
      <c r="F14" s="189"/>
      <c r="G14" s="98"/>
      <c r="H14" s="53"/>
      <c r="I14" s="53"/>
      <c r="J14" s="53"/>
      <c r="K14" s="207" t="s">
        <v>205</v>
      </c>
    </row>
    <row r="15" spans="1:11" s="95" customFormat="1" x14ac:dyDescent="0.25">
      <c r="A15" s="207" t="s">
        <v>226</v>
      </c>
      <c r="B15" s="212" t="s">
        <v>221</v>
      </c>
      <c r="C15" s="212"/>
      <c r="F15" s="185"/>
      <c r="G15" s="96"/>
      <c r="H15" s="96">
        <v>-689.4</v>
      </c>
      <c r="I15" s="53"/>
      <c r="J15" s="53"/>
      <c r="K15" s="207" t="s">
        <v>227</v>
      </c>
    </row>
    <row r="16" spans="1:11" s="95" customFormat="1" x14ac:dyDescent="0.25">
      <c r="A16" s="207" t="s">
        <v>228</v>
      </c>
      <c r="B16" s="212" t="s">
        <v>229</v>
      </c>
      <c r="C16" s="212"/>
      <c r="F16" s="185"/>
      <c r="G16" s="96"/>
      <c r="H16" s="53"/>
      <c r="I16" s="96">
        <v>-101</v>
      </c>
      <c r="J16" s="53"/>
      <c r="K16" s="207" t="s">
        <v>230</v>
      </c>
    </row>
    <row r="17" spans="1:11" x14ac:dyDescent="0.25">
      <c r="A17" s="207" t="s">
        <v>239</v>
      </c>
      <c r="B17" s="187">
        <v>42867</v>
      </c>
      <c r="C17" s="190">
        <v>-12.94</v>
      </c>
      <c r="D17" s="95"/>
      <c r="E17" s="95"/>
      <c r="F17" s="95"/>
      <c r="G17" s="95"/>
      <c r="H17" s="95"/>
      <c r="J17" s="190"/>
      <c r="K17" s="207" t="s">
        <v>240</v>
      </c>
    </row>
    <row r="18" spans="1:11" x14ac:dyDescent="0.25">
      <c r="A18" s="207" t="s">
        <v>249</v>
      </c>
      <c r="B18" s="187">
        <v>42867</v>
      </c>
      <c r="C18" s="187"/>
      <c r="D18" s="95"/>
      <c r="E18" s="95"/>
      <c r="F18" s="95"/>
      <c r="G18" s="95"/>
      <c r="H18" s="190">
        <v>-500</v>
      </c>
      <c r="K18" s="207" t="s">
        <v>250</v>
      </c>
    </row>
    <row r="19" spans="1:11" x14ac:dyDescent="0.25">
      <c r="A19" s="207" t="s">
        <v>251</v>
      </c>
      <c r="B19" s="187">
        <v>42867</v>
      </c>
      <c r="C19" s="187"/>
      <c r="D19" s="95"/>
      <c r="E19" s="190">
        <v>-60</v>
      </c>
      <c r="F19" s="95"/>
      <c r="G19" s="95"/>
      <c r="H19" s="95"/>
      <c r="K19" s="207" t="s">
        <v>252</v>
      </c>
    </row>
    <row r="20" spans="1:11" x14ac:dyDescent="0.25">
      <c r="A20" s="207" t="s">
        <v>253</v>
      </c>
      <c r="B20" s="187">
        <v>42866</v>
      </c>
      <c r="C20" s="187"/>
      <c r="D20" s="95"/>
      <c r="E20" s="95"/>
      <c r="F20" s="190">
        <v>-31.98</v>
      </c>
      <c r="G20" s="95"/>
      <c r="H20" s="95"/>
      <c r="K20" s="207" t="s">
        <v>254</v>
      </c>
    </row>
    <row r="21" spans="1:11" x14ac:dyDescent="0.25">
      <c r="A21" s="207" t="s">
        <v>256</v>
      </c>
      <c r="B21" s="187">
        <v>42866</v>
      </c>
      <c r="C21" s="187"/>
      <c r="D21" s="95"/>
      <c r="E21" s="95"/>
      <c r="F21" s="190">
        <v>-20</v>
      </c>
      <c r="G21" s="95"/>
      <c r="H21" s="95"/>
      <c r="K21" s="207" t="s">
        <v>257</v>
      </c>
    </row>
    <row r="22" spans="1:11" x14ac:dyDescent="0.25">
      <c r="A22" s="207" t="s">
        <v>258</v>
      </c>
      <c r="B22" s="187">
        <v>42866</v>
      </c>
      <c r="C22" s="190">
        <v>-6.32</v>
      </c>
      <c r="D22" s="95"/>
      <c r="E22" s="95"/>
      <c r="F22" s="95"/>
      <c r="G22" s="95"/>
      <c r="H22" s="95"/>
      <c r="J22" s="190"/>
      <c r="K22" s="207" t="s">
        <v>259</v>
      </c>
    </row>
    <row r="23" spans="1:11" x14ac:dyDescent="0.25">
      <c r="A23" s="207" t="s">
        <v>260</v>
      </c>
      <c r="B23" s="187">
        <v>42866</v>
      </c>
      <c r="C23" s="187"/>
      <c r="D23" s="95"/>
      <c r="E23" s="95"/>
      <c r="F23" s="190">
        <v>-1.5</v>
      </c>
      <c r="G23" s="95"/>
      <c r="H23" s="95"/>
      <c r="K23" s="207" t="s">
        <v>261</v>
      </c>
    </row>
    <row r="24" spans="1:11" x14ac:dyDescent="0.25">
      <c r="A24" s="207" t="s">
        <v>262</v>
      </c>
      <c r="B24" s="187">
        <v>42863</v>
      </c>
      <c r="C24" s="190">
        <v>-35.99</v>
      </c>
      <c r="D24" s="95"/>
      <c r="E24" s="95"/>
      <c r="F24" s="95"/>
      <c r="G24" s="95"/>
      <c r="H24" s="95"/>
      <c r="J24" s="190"/>
      <c r="K24" s="207" t="s">
        <v>263</v>
      </c>
    </row>
    <row r="25" spans="1:11" x14ac:dyDescent="0.25">
      <c r="A25" s="207" t="s">
        <v>265</v>
      </c>
      <c r="B25" s="187">
        <v>42863</v>
      </c>
      <c r="C25" s="187"/>
      <c r="D25" s="95"/>
      <c r="E25" s="190">
        <v>-20</v>
      </c>
      <c r="F25" s="95"/>
      <c r="G25" s="95"/>
      <c r="H25" s="95"/>
      <c r="K25" s="207" t="s">
        <v>266</v>
      </c>
    </row>
    <row r="26" spans="1:11" x14ac:dyDescent="0.25">
      <c r="A26" s="207" t="s">
        <v>275</v>
      </c>
      <c r="B26" s="187">
        <v>42863</v>
      </c>
      <c r="C26" s="187"/>
      <c r="D26" s="95"/>
      <c r="E26" s="95"/>
      <c r="F26" s="95"/>
      <c r="G26" s="95"/>
      <c r="H26" s="190">
        <v>-20</v>
      </c>
      <c r="K26" s="207" t="s">
        <v>276</v>
      </c>
    </row>
    <row r="27" spans="1:11" x14ac:dyDescent="0.25">
      <c r="A27" s="207" t="s">
        <v>281</v>
      </c>
      <c r="B27" s="187">
        <v>42859</v>
      </c>
      <c r="C27" s="187"/>
      <c r="D27" s="95"/>
      <c r="E27" s="95"/>
      <c r="F27" s="190">
        <v>-286.8</v>
      </c>
      <c r="G27" s="95"/>
      <c r="H27" s="95"/>
      <c r="K27" s="207" t="s">
        <v>282</v>
      </c>
    </row>
    <row r="28" spans="1:11" x14ac:dyDescent="0.25">
      <c r="A28" s="207" t="s">
        <v>289</v>
      </c>
      <c r="B28" s="187">
        <v>42857</v>
      </c>
      <c r="C28" s="187"/>
      <c r="D28" s="95"/>
      <c r="E28" s="190">
        <v>-247.95</v>
      </c>
      <c r="F28" s="95"/>
      <c r="G28" s="95"/>
      <c r="H28" s="95"/>
      <c r="K28" s="207" t="s">
        <v>290</v>
      </c>
    </row>
    <row r="29" spans="1:11" x14ac:dyDescent="0.25">
      <c r="A29" s="207" t="s">
        <v>295</v>
      </c>
      <c r="B29" s="187">
        <v>42849</v>
      </c>
      <c r="C29" s="187"/>
      <c r="D29" s="95"/>
      <c r="E29" s="95"/>
      <c r="F29" s="95"/>
      <c r="G29" s="95"/>
      <c r="H29" s="95"/>
      <c r="I29" s="190">
        <v>-161</v>
      </c>
      <c r="J29" s="190"/>
      <c r="K29" s="207" t="s">
        <v>296</v>
      </c>
    </row>
    <row r="30" spans="1:11" x14ac:dyDescent="0.25">
      <c r="A30" s="207" t="s">
        <v>297</v>
      </c>
      <c r="B30" s="187">
        <v>42849</v>
      </c>
      <c r="C30" s="190">
        <v>-0.3</v>
      </c>
      <c r="D30" s="95"/>
      <c r="E30" s="95"/>
      <c r="F30" s="95"/>
      <c r="G30" s="95"/>
      <c r="H30" s="95"/>
      <c r="J30" s="190"/>
      <c r="K30" s="207" t="s">
        <v>298</v>
      </c>
    </row>
    <row r="31" spans="1:11" x14ac:dyDescent="0.25">
      <c r="A31" s="207" t="s">
        <v>312</v>
      </c>
      <c r="B31" s="187">
        <v>42838</v>
      </c>
      <c r="C31" s="187"/>
      <c r="D31" s="95"/>
      <c r="E31" s="95"/>
      <c r="F31" s="95"/>
      <c r="G31" s="95"/>
      <c r="H31" s="95"/>
      <c r="I31" s="190">
        <v>-22.76</v>
      </c>
      <c r="J31" s="190"/>
      <c r="K31" s="207" t="s">
        <v>313</v>
      </c>
    </row>
    <row r="32" spans="1:11" x14ac:dyDescent="0.25">
      <c r="A32" s="208" t="s">
        <v>316</v>
      </c>
      <c r="B32" s="187">
        <v>42837</v>
      </c>
      <c r="C32" s="187"/>
      <c r="D32" s="95"/>
      <c r="E32" s="95"/>
      <c r="F32" s="190">
        <v>-24.99</v>
      </c>
      <c r="G32" s="95"/>
      <c r="H32" s="95"/>
      <c r="J32" s="190"/>
      <c r="K32" s="207" t="s">
        <v>317</v>
      </c>
    </row>
    <row r="33" spans="1:11" x14ac:dyDescent="0.25">
      <c r="A33" s="207" t="s">
        <v>325</v>
      </c>
      <c r="B33" s="187">
        <v>42828</v>
      </c>
      <c r="C33" s="187"/>
      <c r="D33" s="95"/>
      <c r="E33" s="95"/>
      <c r="F33" s="95"/>
      <c r="G33" s="95"/>
      <c r="H33" s="95"/>
      <c r="I33" s="190">
        <v>-23.4</v>
      </c>
      <c r="K33" s="207" t="s">
        <v>326</v>
      </c>
    </row>
    <row r="34" spans="1:11" x14ac:dyDescent="0.25">
      <c r="A34" s="207" t="s">
        <v>328</v>
      </c>
      <c r="B34" s="187">
        <v>42817</v>
      </c>
      <c r="C34" s="187"/>
      <c r="D34" s="95"/>
      <c r="E34" s="95"/>
      <c r="F34" s="95"/>
      <c r="G34" s="95"/>
      <c r="H34" s="95"/>
      <c r="I34" s="190">
        <v>-53.8</v>
      </c>
      <c r="K34" s="207" t="s">
        <v>329</v>
      </c>
    </row>
    <row r="35" spans="1:11" x14ac:dyDescent="0.25">
      <c r="A35" s="208" t="s">
        <v>330</v>
      </c>
      <c r="B35" s="187">
        <v>42760</v>
      </c>
      <c r="C35" s="187"/>
      <c r="D35" s="95"/>
      <c r="E35" s="190">
        <v>-50</v>
      </c>
      <c r="F35" s="95"/>
      <c r="G35" s="95"/>
      <c r="H35" s="95"/>
      <c r="K35" s="207" t="s">
        <v>331</v>
      </c>
    </row>
    <row r="36" spans="1:11" x14ac:dyDescent="0.25">
      <c r="A36" s="207" t="s">
        <v>332</v>
      </c>
      <c r="B36" s="187">
        <v>42759</v>
      </c>
      <c r="C36" s="187"/>
      <c r="D36" s="95"/>
      <c r="E36" s="95"/>
      <c r="F36" s="95"/>
      <c r="G36" s="95"/>
      <c r="H36" s="95"/>
      <c r="I36" s="190">
        <v>-150</v>
      </c>
      <c r="J36" s="190"/>
      <c r="K36" s="207" t="s">
        <v>333</v>
      </c>
    </row>
    <row r="37" spans="1:11" x14ac:dyDescent="0.25">
      <c r="A37" s="208" t="s">
        <v>336</v>
      </c>
      <c r="B37" s="187">
        <v>42723</v>
      </c>
      <c r="C37" s="187"/>
      <c r="D37" s="95"/>
      <c r="E37" s="95"/>
      <c r="F37" s="95"/>
      <c r="G37" s="95"/>
      <c r="H37" s="95"/>
      <c r="I37" s="190">
        <v>-124.79</v>
      </c>
      <c r="J37" s="190"/>
      <c r="K37" s="153" t="s">
        <v>337</v>
      </c>
    </row>
    <row r="38" spans="1:11" x14ac:dyDescent="0.25">
      <c r="A38" s="208" t="s">
        <v>338</v>
      </c>
      <c r="B38" s="187">
        <v>42713</v>
      </c>
      <c r="C38" s="187"/>
      <c r="D38" s="95"/>
      <c r="E38" s="95"/>
      <c r="F38" s="95"/>
      <c r="G38" s="95"/>
      <c r="H38" s="95"/>
      <c r="I38" s="190">
        <v>-3.11</v>
      </c>
      <c r="J38" s="190"/>
      <c r="K38" s="153" t="s">
        <v>339</v>
      </c>
    </row>
    <row r="39" spans="1:11" x14ac:dyDescent="0.25">
      <c r="A39" s="208" t="s">
        <v>340</v>
      </c>
      <c r="B39" s="187">
        <v>42711</v>
      </c>
      <c r="C39" s="187"/>
      <c r="D39" s="95"/>
      <c r="E39" s="190">
        <v>-200</v>
      </c>
      <c r="F39" s="95"/>
      <c r="G39" s="95"/>
      <c r="H39" s="95"/>
      <c r="K39" s="207" t="s">
        <v>341</v>
      </c>
    </row>
    <row r="40" spans="1:11" x14ac:dyDescent="0.25">
      <c r="A40" s="208" t="s">
        <v>342</v>
      </c>
      <c r="B40" s="187">
        <v>42711</v>
      </c>
      <c r="C40" s="187"/>
      <c r="D40" s="95"/>
      <c r="E40" s="95"/>
      <c r="F40" s="95"/>
      <c r="G40" s="95"/>
      <c r="H40" s="95"/>
      <c r="I40" s="80">
        <v>-42.13</v>
      </c>
      <c r="K40" s="208" t="s">
        <v>343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6"/>
  <sheetViews>
    <sheetView zoomScale="80" zoomScaleNormal="80" zoomScalePageLayoutView="80" workbookViewId="0">
      <selection activeCell="J19" sqref="J19"/>
    </sheetView>
  </sheetViews>
  <sheetFormatPr defaultColWidth="11.42578125" defaultRowHeight="15" x14ac:dyDescent="0.25"/>
  <cols>
    <col min="1" max="1" width="7.7109375" customWidth="1"/>
    <col min="2" max="2" width="25.7109375" customWidth="1"/>
    <col min="3" max="3" width="34" style="39" customWidth="1"/>
    <col min="4" max="4" width="21.85546875" style="39" customWidth="1"/>
    <col min="5" max="5" width="80.42578125" style="10" customWidth="1"/>
  </cols>
  <sheetData>
    <row r="1" spans="1:26" s="43" customFormat="1" ht="30.75" customHeight="1" x14ac:dyDescent="0.25">
      <c r="A1" s="106" t="s">
        <v>353</v>
      </c>
      <c r="C1" s="44"/>
      <c r="D1" s="44"/>
      <c r="E1" s="45"/>
      <c r="G1" s="46"/>
    </row>
    <row r="3" spans="1:26" s="15" customFormat="1" x14ac:dyDescent="0.25">
      <c r="A3" s="103"/>
      <c r="B3" s="31" t="s">
        <v>354</v>
      </c>
      <c r="C3" s="40" t="s">
        <v>355</v>
      </c>
      <c r="D3" s="40" t="s">
        <v>356</v>
      </c>
      <c r="E3" s="32" t="s">
        <v>357</v>
      </c>
      <c r="F3" s="32" t="s">
        <v>358</v>
      </c>
      <c r="G3" s="103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x14ac:dyDescent="0.25">
      <c r="A4" s="95"/>
      <c r="B4" s="95" t="s">
        <v>359</v>
      </c>
      <c r="C4" s="39" t="s">
        <v>360</v>
      </c>
      <c r="D4" s="41" t="s">
        <v>361</v>
      </c>
      <c r="E4" s="10" t="s">
        <v>362</v>
      </c>
      <c r="F4" s="10">
        <v>621</v>
      </c>
      <c r="G4" s="95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x14ac:dyDescent="0.25">
      <c r="A5" s="95"/>
      <c r="B5" s="95"/>
      <c r="D5" s="39" t="s">
        <v>363</v>
      </c>
      <c r="E5" s="10" t="s">
        <v>364</v>
      </c>
      <c r="F5" s="10">
        <v>100</v>
      </c>
      <c r="G5" s="95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x14ac:dyDescent="0.25">
      <c r="A6" s="95"/>
      <c r="B6" s="95"/>
      <c r="D6" s="39" t="s">
        <v>365</v>
      </c>
      <c r="E6" s="10" t="s">
        <v>366</v>
      </c>
      <c r="F6" s="10">
        <v>0</v>
      </c>
      <c r="G6" s="95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x14ac:dyDescent="0.25">
      <c r="A7" s="95"/>
      <c r="B7" s="95"/>
      <c r="F7" s="10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</row>
    <row r="8" spans="1:26" x14ac:dyDescent="0.25">
      <c r="A8" s="95"/>
      <c r="B8" s="95" t="s">
        <v>367</v>
      </c>
      <c r="C8" s="39" t="s">
        <v>368</v>
      </c>
      <c r="D8" s="39" t="s">
        <v>369</v>
      </c>
      <c r="E8" s="10" t="s">
        <v>370</v>
      </c>
      <c r="F8" s="10">
        <v>1000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</row>
    <row r="9" spans="1:26" x14ac:dyDescent="0.25">
      <c r="A9" s="95"/>
      <c r="B9" s="95"/>
      <c r="D9" s="39" t="s">
        <v>371</v>
      </c>
      <c r="E9" s="10" t="s">
        <v>372</v>
      </c>
      <c r="F9" s="10">
        <v>200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</row>
    <row r="10" spans="1:26" x14ac:dyDescent="0.25">
      <c r="A10" s="95"/>
      <c r="B10" s="95"/>
      <c r="F10" s="10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</row>
    <row r="11" spans="1:26" x14ac:dyDescent="0.25">
      <c r="A11" s="95"/>
      <c r="B11" s="95" t="s">
        <v>373</v>
      </c>
      <c r="C11" s="39" t="s">
        <v>374</v>
      </c>
      <c r="D11" s="39" t="s">
        <v>375</v>
      </c>
      <c r="E11" s="10" t="s">
        <v>376</v>
      </c>
      <c r="F11" s="10">
        <v>800</v>
      </c>
      <c r="G11" s="95"/>
      <c r="H11" s="95"/>
      <c r="I11" s="95">
        <v>621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</row>
    <row r="12" spans="1:26" x14ac:dyDescent="0.25">
      <c r="A12" s="95"/>
      <c r="B12" s="95"/>
      <c r="D12" s="39" t="s">
        <v>377</v>
      </c>
      <c r="E12" s="10" t="s">
        <v>378</v>
      </c>
      <c r="F12" s="10">
        <v>0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</row>
    <row r="13" spans="1:26" x14ac:dyDescent="0.25">
      <c r="A13" s="95"/>
      <c r="B13" s="95"/>
      <c r="D13" s="39" t="s">
        <v>379</v>
      </c>
      <c r="E13" s="10" t="s">
        <v>380</v>
      </c>
      <c r="F13" s="10">
        <v>200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</row>
    <row r="14" spans="1:26" x14ac:dyDescent="0.25">
      <c r="A14" s="95"/>
      <c r="B14" s="95"/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</row>
    <row r="15" spans="1:26" x14ac:dyDescent="0.25">
      <c r="A15" s="95"/>
      <c r="B15" s="95" t="s">
        <v>381</v>
      </c>
      <c r="C15" s="39" t="s">
        <v>382</v>
      </c>
      <c r="D15" s="39" t="s">
        <v>383</v>
      </c>
      <c r="E15" s="10" t="s">
        <v>384</v>
      </c>
      <c r="F15" s="10">
        <v>200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</row>
    <row r="16" spans="1:26" x14ac:dyDescent="0.25">
      <c r="A16" s="95"/>
      <c r="B16" s="95"/>
      <c r="D16" s="39" t="s">
        <v>385</v>
      </c>
      <c r="E16" s="10" t="s">
        <v>386</v>
      </c>
      <c r="F16" s="10">
        <v>800</v>
      </c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</row>
    <row r="17" spans="2:6" x14ac:dyDescent="0.25">
      <c r="B17" s="95"/>
      <c r="D17" s="39" t="s">
        <v>387</v>
      </c>
      <c r="E17" s="10" t="s">
        <v>388</v>
      </c>
      <c r="F17" s="10">
        <v>400</v>
      </c>
    </row>
    <row r="18" spans="2:6" x14ac:dyDescent="0.25">
      <c r="B18" s="95"/>
      <c r="F18" s="10"/>
    </row>
    <row r="19" spans="2:6" x14ac:dyDescent="0.25">
      <c r="B19" s="95" t="s">
        <v>389</v>
      </c>
      <c r="C19" s="39" t="s">
        <v>374</v>
      </c>
      <c r="D19" s="39" t="s">
        <v>390</v>
      </c>
      <c r="E19" s="10" t="s">
        <v>391</v>
      </c>
      <c r="F19" s="10">
        <v>500</v>
      </c>
    </row>
    <row r="20" spans="2:6" x14ac:dyDescent="0.25">
      <c r="B20" s="95"/>
      <c r="D20" s="39" t="s">
        <v>392</v>
      </c>
      <c r="E20" s="10" t="s">
        <v>393</v>
      </c>
      <c r="F20" s="10">
        <v>1000</v>
      </c>
    </row>
    <row r="21" spans="2:6" x14ac:dyDescent="0.25">
      <c r="B21" s="95"/>
      <c r="F21" s="10"/>
    </row>
    <row r="22" spans="2:6" x14ac:dyDescent="0.25">
      <c r="B22" s="95" t="s">
        <v>394</v>
      </c>
      <c r="C22" s="39" t="s">
        <v>81</v>
      </c>
      <c r="D22" s="39" t="s">
        <v>385</v>
      </c>
      <c r="E22" s="10" t="s">
        <v>395</v>
      </c>
      <c r="F22" s="10">
        <v>120</v>
      </c>
    </row>
    <row r="23" spans="2:6" x14ac:dyDescent="0.25">
      <c r="B23" s="95"/>
      <c r="C23" s="39" t="s">
        <v>396</v>
      </c>
      <c r="D23" s="39" t="s">
        <v>397</v>
      </c>
      <c r="E23" s="10" t="s">
        <v>398</v>
      </c>
      <c r="F23" s="10">
        <v>600</v>
      </c>
    </row>
    <row r="24" spans="2:6" x14ac:dyDescent="0.25">
      <c r="B24" s="95"/>
      <c r="D24" s="39" t="s">
        <v>399</v>
      </c>
      <c r="E24" s="10" t="s">
        <v>400</v>
      </c>
      <c r="F24" s="10">
        <v>300</v>
      </c>
    </row>
    <row r="25" spans="2:6" x14ac:dyDescent="0.25">
      <c r="B25" s="95"/>
      <c r="F25" s="10"/>
    </row>
    <row r="26" spans="2:6" x14ac:dyDescent="0.25">
      <c r="B26" s="95" t="s">
        <v>401</v>
      </c>
      <c r="C26" s="39" t="s">
        <v>374</v>
      </c>
      <c r="D26" s="39" t="s">
        <v>402</v>
      </c>
      <c r="E26" s="10" t="s">
        <v>403</v>
      </c>
      <c r="F26" s="10">
        <v>200</v>
      </c>
    </row>
    <row r="27" spans="2:6" x14ac:dyDescent="0.25">
      <c r="B27" s="95"/>
      <c r="D27" s="39" t="s">
        <v>397</v>
      </c>
      <c r="E27" s="10" t="s">
        <v>404</v>
      </c>
      <c r="F27" s="10">
        <v>200</v>
      </c>
    </row>
    <row r="28" spans="2:6" x14ac:dyDescent="0.25">
      <c r="B28" s="95"/>
      <c r="F28" s="10"/>
    </row>
    <row r="29" spans="2:6" x14ac:dyDescent="0.25">
      <c r="B29" s="95" t="s">
        <v>405</v>
      </c>
      <c r="C29" s="39" t="s">
        <v>81</v>
      </c>
      <c r="D29" s="39" t="s">
        <v>361</v>
      </c>
      <c r="E29" s="10" t="s">
        <v>406</v>
      </c>
      <c r="F29" s="10">
        <v>150</v>
      </c>
    </row>
    <row r="30" spans="2:6" x14ac:dyDescent="0.25">
      <c r="B30" s="95"/>
      <c r="D30" s="39" t="s">
        <v>385</v>
      </c>
      <c r="E30" s="10" t="s">
        <v>407</v>
      </c>
      <c r="F30" s="10">
        <v>900</v>
      </c>
    </row>
    <row r="31" spans="2:6" x14ac:dyDescent="0.25">
      <c r="B31" s="95"/>
      <c r="F31" s="10"/>
    </row>
    <row r="32" spans="2:6" x14ac:dyDescent="0.25">
      <c r="B32" s="95" t="s">
        <v>408</v>
      </c>
      <c r="C32" s="39" t="s">
        <v>409</v>
      </c>
      <c r="D32" s="39" t="s">
        <v>410</v>
      </c>
      <c r="E32" s="10" t="s">
        <v>411</v>
      </c>
      <c r="F32" s="10">
        <v>0</v>
      </c>
    </row>
    <row r="33" spans="1:34" x14ac:dyDescent="0.25">
      <c r="A33" s="95"/>
      <c r="B33" s="95"/>
      <c r="E33" s="10" t="s">
        <v>412</v>
      </c>
      <c r="F33" s="10">
        <v>700</v>
      </c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</row>
    <row r="34" spans="1:34" x14ac:dyDescent="0.25">
      <c r="A34" s="95"/>
      <c r="B34" s="95"/>
      <c r="E34" s="10" t="s">
        <v>413</v>
      </c>
      <c r="F34" s="10">
        <v>600</v>
      </c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</row>
    <row r="35" spans="1:34" x14ac:dyDescent="0.25">
      <c r="A35" s="95"/>
      <c r="B35" s="95"/>
      <c r="F35" s="10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</row>
    <row r="36" spans="1:34" x14ac:dyDescent="0.25">
      <c r="A36" s="95"/>
      <c r="B36" s="95"/>
      <c r="D36" s="39" t="s">
        <v>414</v>
      </c>
      <c r="E36" s="10" t="s">
        <v>415</v>
      </c>
      <c r="F36" s="10">
        <v>400</v>
      </c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1:34" x14ac:dyDescent="0.25">
      <c r="A37" s="95"/>
      <c r="B37" s="95"/>
      <c r="E37" s="47" t="s">
        <v>416</v>
      </c>
      <c r="F37" s="10">
        <v>300</v>
      </c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spans="1:34" x14ac:dyDescent="0.25">
      <c r="A38" s="95"/>
      <c r="B38" s="95"/>
      <c r="F38" s="10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1:34" x14ac:dyDescent="0.25">
      <c r="A39" s="95"/>
      <c r="B39" s="95"/>
      <c r="F39" s="10"/>
      <c r="G39" s="95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</row>
    <row r="40" spans="1:34" x14ac:dyDescent="0.25">
      <c r="A40" s="95"/>
      <c r="B40" s="95"/>
      <c r="F40" s="10"/>
      <c r="G40" s="95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</row>
    <row r="41" spans="1:34" s="13" customFormat="1" x14ac:dyDescent="0.25">
      <c r="A41" s="101"/>
      <c r="B41" s="48" t="s">
        <v>350</v>
      </c>
      <c r="C41" s="49"/>
      <c r="D41" s="50"/>
      <c r="E41" s="51" t="s">
        <v>417</v>
      </c>
      <c r="F41" s="51">
        <f>SUM(F4:F37)</f>
        <v>10291</v>
      </c>
      <c r="G41" s="101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</row>
    <row r="42" spans="1:34" s="37" customFormat="1" x14ac:dyDescent="0.25">
      <c r="A42" s="107"/>
      <c r="B42" s="107"/>
      <c r="C42" s="42"/>
      <c r="D42" s="42"/>
      <c r="E42" s="38" t="s">
        <v>104</v>
      </c>
      <c r="F42" s="52">
        <v>309</v>
      </c>
      <c r="G42" s="107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</row>
    <row r="43" spans="1:34" x14ac:dyDescent="0.25">
      <c r="A43" s="95"/>
      <c r="B43" s="95"/>
      <c r="E43" s="10" t="s">
        <v>418</v>
      </c>
      <c r="F43" s="10">
        <f>F41+F42</f>
        <v>10600</v>
      </c>
      <c r="G43" s="95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</row>
    <row r="44" spans="1:34" x14ac:dyDescent="0.2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</row>
    <row r="45" spans="1:34" x14ac:dyDescent="0.25">
      <c r="A45" s="96"/>
      <c r="B45" s="96"/>
      <c r="C45" s="96"/>
      <c r="D45" s="96"/>
      <c r="E45" s="96"/>
      <c r="F45" s="96"/>
      <c r="G45" s="96"/>
      <c r="H45" s="96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</row>
    <row r="46" spans="1:34" x14ac:dyDescent="0.25">
      <c r="A46" s="96"/>
      <c r="B46" s="96"/>
      <c r="C46" s="96"/>
      <c r="D46" s="96"/>
      <c r="E46" s="98"/>
      <c r="F46" s="96"/>
      <c r="G46" s="96"/>
      <c r="H46" s="96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</row>
    <row r="47" spans="1:34" x14ac:dyDescent="0.25">
      <c r="A47" s="96"/>
      <c r="B47" s="96"/>
      <c r="C47" s="96"/>
      <c r="D47" s="96"/>
      <c r="E47" s="98"/>
      <c r="F47" s="96"/>
      <c r="G47" s="96"/>
      <c r="H47" s="96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</row>
    <row r="48" spans="1:34" x14ac:dyDescent="0.25">
      <c r="A48" s="96"/>
      <c r="B48" s="96"/>
      <c r="C48" s="96"/>
      <c r="D48" s="96"/>
      <c r="E48" s="98"/>
      <c r="F48" s="96"/>
      <c r="G48" s="96"/>
      <c r="H48" s="96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</row>
    <row r="49" spans="1:8" x14ac:dyDescent="0.25">
      <c r="A49" s="96"/>
      <c r="B49" s="96"/>
      <c r="C49" s="96"/>
      <c r="D49" s="96"/>
      <c r="E49" s="96"/>
      <c r="F49" s="96"/>
      <c r="G49" s="96"/>
      <c r="H49" s="96"/>
    </row>
    <row r="50" spans="1:8" x14ac:dyDescent="0.25">
      <c r="A50" s="96"/>
      <c r="B50" s="96"/>
      <c r="C50" s="96"/>
      <c r="D50" s="96"/>
      <c r="E50" s="96"/>
      <c r="F50" s="96"/>
      <c r="G50" s="96"/>
      <c r="H50" s="96"/>
    </row>
    <row r="51" spans="1:8" x14ac:dyDescent="0.25">
      <c r="A51" s="96"/>
      <c r="B51" s="96"/>
      <c r="C51" s="96"/>
      <c r="D51" s="96"/>
      <c r="E51" s="96"/>
      <c r="F51" s="96"/>
      <c r="G51" s="96"/>
      <c r="H51" s="96"/>
    </row>
    <row r="52" spans="1:8" x14ac:dyDescent="0.25">
      <c r="A52" s="96"/>
      <c r="B52" s="96"/>
      <c r="C52" s="96"/>
      <c r="D52" s="96"/>
      <c r="E52" s="96"/>
      <c r="F52" s="96"/>
      <c r="G52" s="96"/>
      <c r="H52" s="96"/>
    </row>
    <row r="53" spans="1:8" x14ac:dyDescent="0.25">
      <c r="A53" s="96"/>
      <c r="B53" s="96"/>
      <c r="C53" s="96"/>
      <c r="D53" s="96"/>
      <c r="E53" s="96"/>
      <c r="F53" s="96"/>
      <c r="G53" s="96"/>
      <c r="H53" s="96"/>
    </row>
    <row r="54" spans="1:8" x14ac:dyDescent="0.25">
      <c r="A54" s="96"/>
      <c r="B54" s="96"/>
      <c r="C54" s="96"/>
      <c r="D54" s="96"/>
      <c r="E54" s="96"/>
      <c r="F54" s="96"/>
      <c r="G54" s="96"/>
      <c r="H54" s="96"/>
    </row>
    <row r="55" spans="1:8" x14ac:dyDescent="0.25">
      <c r="A55" s="96"/>
      <c r="B55" s="96"/>
      <c r="C55" s="96"/>
      <c r="D55" s="96"/>
      <c r="E55" s="96"/>
      <c r="F55" s="96"/>
      <c r="G55" s="96"/>
      <c r="H55" s="96"/>
    </row>
    <row r="56" spans="1:8" x14ac:dyDescent="0.25">
      <c r="A56" s="96"/>
      <c r="B56" s="96"/>
      <c r="C56" s="96"/>
      <c r="D56" s="96"/>
      <c r="E56" s="96"/>
      <c r="F56" s="96"/>
      <c r="G56" s="96"/>
      <c r="H56" s="96"/>
    </row>
    <row r="57" spans="1:8" x14ac:dyDescent="0.25">
      <c r="A57" s="96"/>
      <c r="B57" s="96"/>
      <c r="C57" s="96"/>
      <c r="D57" s="96"/>
      <c r="E57" s="96"/>
      <c r="F57" s="96"/>
      <c r="G57" s="96"/>
      <c r="H57" s="96"/>
    </row>
    <row r="58" spans="1:8" x14ac:dyDescent="0.25">
      <c r="A58" s="96"/>
      <c r="B58" s="96"/>
      <c r="C58" s="96"/>
      <c r="D58" s="96"/>
      <c r="E58" s="96"/>
      <c r="F58" s="96"/>
      <c r="G58" s="96"/>
      <c r="H58" s="96"/>
    </row>
    <row r="59" spans="1:8" x14ac:dyDescent="0.25">
      <c r="A59" s="96"/>
      <c r="B59" s="96"/>
      <c r="C59" s="96"/>
      <c r="D59" s="96"/>
      <c r="E59" s="96"/>
      <c r="F59" s="96"/>
      <c r="G59" s="96"/>
      <c r="H59" s="96"/>
    </row>
    <row r="60" spans="1:8" x14ac:dyDescent="0.25">
      <c r="A60" s="96"/>
      <c r="B60" s="96"/>
      <c r="C60" s="96"/>
      <c r="D60" s="96"/>
      <c r="E60" s="96"/>
      <c r="F60" s="96"/>
      <c r="G60" s="96"/>
      <c r="H60" s="96"/>
    </row>
    <row r="61" spans="1:8" x14ac:dyDescent="0.25">
      <c r="A61" s="96"/>
      <c r="B61" s="96"/>
      <c r="C61" s="96"/>
      <c r="D61" s="96"/>
      <c r="E61" s="96"/>
      <c r="F61" s="96"/>
      <c r="G61" s="96"/>
      <c r="H61" s="96"/>
    </row>
    <row r="62" spans="1:8" x14ac:dyDescent="0.25">
      <c r="A62" s="96"/>
      <c r="B62" s="96"/>
      <c r="C62" s="96"/>
      <c r="D62" s="96"/>
      <c r="E62" s="96"/>
      <c r="F62" s="96"/>
      <c r="G62" s="96"/>
      <c r="H62" s="96"/>
    </row>
    <row r="63" spans="1:8" x14ac:dyDescent="0.25">
      <c r="A63" s="96"/>
      <c r="B63" s="96"/>
      <c r="C63" s="96"/>
      <c r="D63" s="96"/>
      <c r="E63" s="96"/>
      <c r="F63" s="96"/>
      <c r="G63" s="96"/>
      <c r="H63" s="96"/>
    </row>
    <row r="64" spans="1:8" x14ac:dyDescent="0.25">
      <c r="A64" s="96"/>
      <c r="B64" s="96"/>
      <c r="C64" s="96"/>
      <c r="D64" s="96"/>
      <c r="E64" s="96"/>
      <c r="F64" s="96"/>
      <c r="G64" s="96"/>
      <c r="H64" s="96"/>
    </row>
    <row r="65" spans="1:8" x14ac:dyDescent="0.25">
      <c r="A65" s="96"/>
      <c r="B65" s="96"/>
      <c r="C65" s="96"/>
      <c r="D65" s="96"/>
      <c r="E65" s="96"/>
      <c r="F65" s="96"/>
      <c r="G65" s="96"/>
      <c r="H65" s="96"/>
    </row>
    <row r="66" spans="1:8" x14ac:dyDescent="0.25">
      <c r="A66" s="96"/>
      <c r="B66" s="96"/>
      <c r="C66" s="96"/>
      <c r="D66" s="96"/>
      <c r="E66" s="96"/>
      <c r="F66" s="96"/>
      <c r="G66" s="96"/>
      <c r="H66" s="96"/>
    </row>
    <row r="67" spans="1:8" x14ac:dyDescent="0.25">
      <c r="A67" s="96"/>
      <c r="B67" s="96"/>
      <c r="C67" s="96"/>
      <c r="D67" s="96"/>
      <c r="E67" s="96"/>
      <c r="F67" s="96"/>
      <c r="G67" s="96"/>
      <c r="H67" s="96"/>
    </row>
    <row r="68" spans="1:8" x14ac:dyDescent="0.25">
      <c r="A68" s="96"/>
      <c r="B68" s="96"/>
      <c r="C68" s="96"/>
      <c r="D68" s="96"/>
      <c r="E68" s="96"/>
      <c r="F68" s="96"/>
      <c r="G68" s="96"/>
      <c r="H68" s="96"/>
    </row>
    <row r="69" spans="1:8" x14ac:dyDescent="0.25">
      <c r="A69" s="96"/>
      <c r="B69" s="96"/>
      <c r="C69" s="96"/>
      <c r="D69" s="96"/>
      <c r="E69" s="96"/>
      <c r="F69" s="96"/>
      <c r="G69" s="96"/>
      <c r="H69" s="96"/>
    </row>
    <row r="70" spans="1:8" x14ac:dyDescent="0.25">
      <c r="A70" s="96"/>
      <c r="B70" s="96"/>
      <c r="C70" s="96"/>
      <c r="D70" s="96"/>
      <c r="E70" s="96"/>
      <c r="F70" s="96"/>
      <c r="G70" s="96"/>
      <c r="H70" s="96"/>
    </row>
    <row r="71" spans="1:8" x14ac:dyDescent="0.25">
      <c r="A71" s="96"/>
      <c r="B71" s="96"/>
      <c r="C71" s="96"/>
      <c r="D71" s="96"/>
      <c r="E71" s="96"/>
      <c r="F71" s="96"/>
      <c r="G71" s="96"/>
      <c r="H71" s="96"/>
    </row>
    <row r="72" spans="1:8" x14ac:dyDescent="0.25">
      <c r="A72" s="96"/>
      <c r="B72" s="96"/>
      <c r="C72" s="96"/>
      <c r="D72" s="96"/>
      <c r="E72" s="96"/>
      <c r="F72" s="96"/>
      <c r="G72" s="96"/>
      <c r="H72" s="96"/>
    </row>
    <row r="73" spans="1:8" x14ac:dyDescent="0.25">
      <c r="A73" s="96"/>
      <c r="B73" s="96"/>
      <c r="C73" s="96"/>
      <c r="D73" s="96"/>
      <c r="E73" s="96"/>
      <c r="F73" s="96"/>
      <c r="G73" s="96"/>
      <c r="H73" s="96"/>
    </row>
    <row r="74" spans="1:8" x14ac:dyDescent="0.25">
      <c r="A74" s="96"/>
      <c r="B74" s="96"/>
      <c r="C74" s="96"/>
      <c r="D74" s="96"/>
      <c r="E74" s="96"/>
      <c r="F74" s="96"/>
      <c r="G74" s="96"/>
      <c r="H74" s="96"/>
    </row>
    <row r="75" spans="1:8" x14ac:dyDescent="0.25">
      <c r="A75" s="96"/>
      <c r="B75" s="96"/>
      <c r="C75" s="96"/>
      <c r="D75" s="96"/>
      <c r="E75" s="96"/>
      <c r="F75" s="96"/>
      <c r="G75" s="96"/>
      <c r="H75" s="96"/>
    </row>
    <row r="76" spans="1:8" x14ac:dyDescent="0.25">
      <c r="A76" s="96"/>
      <c r="B76" s="96"/>
      <c r="C76" s="96"/>
      <c r="D76" s="96"/>
      <c r="E76" s="96"/>
      <c r="F76" s="96"/>
      <c r="G76" s="96"/>
      <c r="H76" s="96"/>
    </row>
    <row r="77" spans="1:8" x14ac:dyDescent="0.25">
      <c r="A77" s="96"/>
      <c r="B77" s="96"/>
      <c r="C77" s="96"/>
      <c r="D77" s="96"/>
      <c r="E77" s="96"/>
      <c r="F77" s="96"/>
      <c r="G77" s="96"/>
      <c r="H77" s="96"/>
    </row>
    <row r="78" spans="1:8" x14ac:dyDescent="0.25">
      <c r="A78" s="96"/>
      <c r="B78" s="96"/>
      <c r="C78" s="96"/>
      <c r="D78" s="96"/>
      <c r="E78" s="96"/>
      <c r="F78" s="96"/>
      <c r="G78" s="96"/>
      <c r="H78" s="96"/>
    </row>
    <row r="79" spans="1:8" x14ac:dyDescent="0.25">
      <c r="A79" s="96"/>
      <c r="B79" s="96"/>
      <c r="C79" s="96"/>
      <c r="D79" s="96"/>
      <c r="E79" s="96"/>
      <c r="F79" s="96"/>
      <c r="G79" s="96"/>
      <c r="H79" s="96"/>
    </row>
    <row r="80" spans="1:8" x14ac:dyDescent="0.25">
      <c r="A80" s="96"/>
      <c r="B80" s="96"/>
      <c r="C80" s="96"/>
      <c r="D80" s="96"/>
      <c r="E80" s="96"/>
      <c r="F80" s="96"/>
      <c r="G80" s="96"/>
      <c r="H80" s="96"/>
    </row>
    <row r="81" spans="1:8" x14ac:dyDescent="0.25">
      <c r="A81" s="96"/>
      <c r="B81" s="96"/>
      <c r="C81" s="96"/>
      <c r="D81" s="96"/>
      <c r="E81" s="96"/>
      <c r="F81" s="96"/>
      <c r="G81" s="96"/>
      <c r="H81" s="96"/>
    </row>
    <row r="82" spans="1:8" x14ac:dyDescent="0.25">
      <c r="A82" s="96"/>
      <c r="B82" s="96"/>
      <c r="C82" s="96"/>
      <c r="D82" s="96"/>
      <c r="E82" s="96"/>
      <c r="F82" s="96"/>
      <c r="G82" s="96"/>
      <c r="H82" s="96"/>
    </row>
    <row r="83" spans="1:8" x14ac:dyDescent="0.25">
      <c r="A83" s="96"/>
      <c r="B83" s="96"/>
      <c r="C83" s="96"/>
      <c r="D83" s="96"/>
      <c r="E83" s="96"/>
      <c r="F83" s="96"/>
      <c r="G83" s="96"/>
      <c r="H83" s="96"/>
    </row>
    <row r="84" spans="1:8" x14ac:dyDescent="0.25">
      <c r="A84" s="96"/>
      <c r="B84" s="96"/>
      <c r="C84" s="96"/>
      <c r="D84" s="96"/>
      <c r="E84" s="96"/>
      <c r="F84" s="96"/>
      <c r="G84" s="96"/>
      <c r="H84" s="96"/>
    </row>
    <row r="85" spans="1:8" x14ac:dyDescent="0.25">
      <c r="A85" s="96"/>
      <c r="B85" s="96"/>
      <c r="C85" s="96"/>
      <c r="D85" s="96"/>
      <c r="E85" s="96"/>
      <c r="F85" s="96"/>
      <c r="G85" s="96"/>
      <c r="H85" s="96"/>
    </row>
    <row r="86" spans="1:8" x14ac:dyDescent="0.25">
      <c r="A86" s="96"/>
      <c r="B86" s="96"/>
      <c r="C86" s="96"/>
      <c r="D86" s="96"/>
      <c r="E86" s="96"/>
      <c r="F86" s="96"/>
      <c r="G86" s="96"/>
      <c r="H86" s="96"/>
    </row>
    <row r="87" spans="1:8" x14ac:dyDescent="0.25">
      <c r="A87" s="96"/>
      <c r="B87" s="96"/>
      <c r="C87" s="96"/>
      <c r="D87" s="96"/>
      <c r="E87" s="96"/>
      <c r="F87" s="96"/>
      <c r="G87" s="96"/>
      <c r="H87" s="96"/>
    </row>
    <row r="88" spans="1:8" x14ac:dyDescent="0.25">
      <c r="A88" s="96"/>
      <c r="B88" s="96"/>
      <c r="C88" s="96"/>
      <c r="D88" s="96"/>
      <c r="E88" s="96"/>
      <c r="F88" s="96"/>
      <c r="G88" s="96"/>
      <c r="H88" s="96"/>
    </row>
    <row r="89" spans="1:8" x14ac:dyDescent="0.25">
      <c r="A89" s="96"/>
      <c r="B89" s="96"/>
      <c r="C89" s="96"/>
      <c r="D89" s="96"/>
      <c r="E89" s="96"/>
      <c r="F89" s="96"/>
      <c r="G89" s="96"/>
      <c r="H89" s="96"/>
    </row>
    <row r="90" spans="1:8" x14ac:dyDescent="0.25">
      <c r="A90" s="96"/>
      <c r="B90" s="96"/>
      <c r="C90" s="96"/>
      <c r="D90" s="96"/>
      <c r="E90" s="96"/>
      <c r="F90" s="96"/>
      <c r="G90" s="96"/>
      <c r="H90" s="96"/>
    </row>
    <row r="91" spans="1:8" x14ac:dyDescent="0.25">
      <c r="A91" s="96"/>
      <c r="B91" s="96"/>
      <c r="C91" s="96"/>
      <c r="D91" s="96"/>
      <c r="E91" s="96"/>
      <c r="F91" s="96"/>
      <c r="G91" s="96"/>
      <c r="H91" s="96"/>
    </row>
    <row r="92" spans="1:8" x14ac:dyDescent="0.25">
      <c r="A92" s="96"/>
      <c r="B92" s="96"/>
      <c r="C92" s="96"/>
      <c r="D92" s="96"/>
      <c r="E92" s="96"/>
      <c r="F92" s="96"/>
      <c r="G92" s="96"/>
      <c r="H92" s="96"/>
    </row>
    <row r="93" spans="1:8" x14ac:dyDescent="0.25">
      <c r="A93" s="96"/>
      <c r="B93" s="96"/>
      <c r="C93" s="96"/>
      <c r="D93" s="96"/>
      <c r="E93" s="96"/>
      <c r="F93" s="96"/>
      <c r="G93" s="96"/>
      <c r="H93" s="96"/>
    </row>
    <row r="94" spans="1:8" x14ac:dyDescent="0.25">
      <c r="A94" s="96"/>
      <c r="B94" s="96"/>
      <c r="C94" s="96"/>
      <c r="D94" s="96"/>
      <c r="E94" s="96"/>
      <c r="F94" s="96"/>
      <c r="G94" s="96"/>
      <c r="H94" s="96"/>
    </row>
    <row r="95" spans="1:8" x14ac:dyDescent="0.25">
      <c r="A95" s="96"/>
      <c r="B95" s="96"/>
      <c r="C95" s="96"/>
      <c r="D95" s="96"/>
      <c r="E95" s="96"/>
      <c r="F95" s="96"/>
      <c r="G95" s="96"/>
      <c r="H95" s="96"/>
    </row>
    <row r="96" spans="1:8" x14ac:dyDescent="0.25">
      <c r="A96" s="96"/>
      <c r="B96" s="96"/>
      <c r="C96" s="96"/>
      <c r="D96" s="96"/>
      <c r="E96" s="96"/>
      <c r="F96" s="96"/>
      <c r="G96" s="96"/>
      <c r="H96" s="96"/>
    </row>
    <row r="97" spans="1:8" x14ac:dyDescent="0.25">
      <c r="A97" s="96"/>
      <c r="B97" s="96"/>
      <c r="C97" s="96"/>
      <c r="D97" s="96"/>
      <c r="E97" s="96"/>
      <c r="F97" s="96"/>
      <c r="G97" s="96"/>
      <c r="H97" s="96"/>
    </row>
    <row r="98" spans="1:8" x14ac:dyDescent="0.25">
      <c r="A98" s="96"/>
      <c r="B98" s="96"/>
      <c r="C98" s="96"/>
      <c r="D98" s="96"/>
      <c r="E98" s="96"/>
      <c r="F98" s="96"/>
      <c r="G98" s="96"/>
      <c r="H98" s="96"/>
    </row>
    <row r="99" spans="1:8" x14ac:dyDescent="0.25">
      <c r="A99" s="96"/>
      <c r="B99" s="96"/>
      <c r="C99" s="96"/>
      <c r="D99" s="96"/>
      <c r="E99" s="96"/>
      <c r="F99" s="96"/>
      <c r="G99" s="96"/>
      <c r="H99" s="96"/>
    </row>
    <row r="100" spans="1:8" x14ac:dyDescent="0.25">
      <c r="A100" s="96"/>
      <c r="B100" s="96"/>
      <c r="C100" s="96"/>
      <c r="D100" s="96"/>
      <c r="E100" s="96"/>
      <c r="F100" s="96"/>
      <c r="G100" s="96"/>
      <c r="H100" s="96"/>
    </row>
    <row r="101" spans="1:8" x14ac:dyDescent="0.25">
      <c r="A101" s="96"/>
      <c r="B101" s="96"/>
      <c r="C101" s="96"/>
      <c r="D101" s="96"/>
      <c r="E101" s="96"/>
      <c r="F101" s="96"/>
      <c r="G101" s="96"/>
      <c r="H101" s="96"/>
    </row>
    <row r="102" spans="1:8" x14ac:dyDescent="0.25">
      <c r="A102" s="96"/>
      <c r="B102" s="96"/>
      <c r="C102" s="96"/>
      <c r="D102" s="96"/>
      <c r="E102" s="96"/>
      <c r="F102" s="96"/>
      <c r="G102" s="96"/>
      <c r="H102" s="96"/>
    </row>
    <row r="103" spans="1:8" x14ac:dyDescent="0.25">
      <c r="A103" s="96"/>
      <c r="B103" s="96"/>
      <c r="C103" s="96"/>
      <c r="D103" s="96"/>
      <c r="E103" s="96"/>
      <c r="F103" s="96"/>
      <c r="G103" s="96"/>
      <c r="H103" s="96"/>
    </row>
    <row r="104" spans="1:8" x14ac:dyDescent="0.25">
      <c r="A104" s="96"/>
      <c r="B104" s="96"/>
      <c r="C104" s="96"/>
      <c r="D104" s="96"/>
      <c r="E104" s="96"/>
      <c r="F104" s="96"/>
      <c r="G104" s="96"/>
      <c r="H104" s="96"/>
    </row>
    <row r="105" spans="1:8" x14ac:dyDescent="0.25">
      <c r="A105" s="96"/>
      <c r="B105" s="96"/>
      <c r="C105" s="96"/>
      <c r="D105" s="96"/>
      <c r="E105" s="96"/>
      <c r="F105" s="96"/>
      <c r="G105" s="96"/>
      <c r="H105" s="96"/>
    </row>
    <row r="106" spans="1:8" x14ac:dyDescent="0.25">
      <c r="A106" s="96"/>
      <c r="B106" s="96"/>
      <c r="C106" s="96"/>
      <c r="D106" s="96"/>
      <c r="E106" s="96"/>
      <c r="F106" s="96"/>
      <c r="G106" s="96"/>
      <c r="H106" s="96"/>
    </row>
    <row r="107" spans="1:8" x14ac:dyDescent="0.25">
      <c r="A107" s="96"/>
      <c r="B107" s="96"/>
      <c r="C107" s="96"/>
      <c r="D107" s="96"/>
      <c r="E107" s="96"/>
      <c r="F107" s="96"/>
      <c r="G107" s="96"/>
      <c r="H107" s="96"/>
    </row>
    <row r="108" spans="1:8" x14ac:dyDescent="0.25">
      <c r="A108" s="96"/>
      <c r="B108" s="96"/>
      <c r="C108" s="96"/>
      <c r="D108" s="96"/>
      <c r="E108" s="96"/>
      <c r="F108" s="96"/>
      <c r="G108" s="96"/>
      <c r="H108" s="96"/>
    </row>
    <row r="109" spans="1:8" x14ac:dyDescent="0.25">
      <c r="A109" s="96"/>
      <c r="B109" s="96"/>
      <c r="C109" s="96"/>
      <c r="D109" s="96"/>
      <c r="E109" s="96"/>
      <c r="F109" s="96"/>
      <c r="G109" s="96"/>
      <c r="H109" s="96"/>
    </row>
    <row r="110" spans="1:8" x14ac:dyDescent="0.25">
      <c r="A110" s="96"/>
      <c r="B110" s="96"/>
      <c r="C110" s="96"/>
      <c r="D110" s="96"/>
      <c r="E110" s="96"/>
      <c r="F110" s="96"/>
      <c r="G110" s="96"/>
      <c r="H110" s="96"/>
    </row>
    <row r="111" spans="1:8" x14ac:dyDescent="0.25">
      <c r="A111" s="96"/>
      <c r="B111" s="96"/>
      <c r="C111" s="96"/>
      <c r="D111" s="96"/>
      <c r="E111" s="96"/>
      <c r="F111" s="96"/>
      <c r="G111" s="96"/>
      <c r="H111" s="96"/>
    </row>
    <row r="112" spans="1:8" x14ac:dyDescent="0.25">
      <c r="A112" s="96"/>
      <c r="B112" s="96"/>
      <c r="C112" s="96"/>
      <c r="D112" s="96"/>
      <c r="E112" s="96"/>
      <c r="F112" s="96"/>
      <c r="G112" s="96"/>
      <c r="H112" s="96"/>
    </row>
    <row r="113" spans="1:8" x14ac:dyDescent="0.25">
      <c r="A113" s="96"/>
      <c r="B113" s="96"/>
      <c r="C113" s="96"/>
      <c r="D113" s="96"/>
      <c r="E113" s="96"/>
      <c r="F113" s="96"/>
      <c r="G113" s="96"/>
      <c r="H113" s="96"/>
    </row>
    <row r="114" spans="1:8" x14ac:dyDescent="0.25">
      <c r="A114" s="96"/>
      <c r="B114" s="96"/>
      <c r="C114" s="96"/>
      <c r="D114" s="96"/>
      <c r="E114" s="96"/>
      <c r="F114" s="96"/>
      <c r="G114" s="96"/>
      <c r="H114" s="96"/>
    </row>
    <row r="115" spans="1:8" x14ac:dyDescent="0.25">
      <c r="A115" s="96"/>
      <c r="B115" s="96"/>
      <c r="C115" s="96"/>
      <c r="D115" s="96"/>
      <c r="E115" s="96"/>
      <c r="F115" s="96"/>
      <c r="G115" s="96"/>
      <c r="H115" s="96"/>
    </row>
    <row r="116" spans="1:8" x14ac:dyDescent="0.25">
      <c r="A116" s="96"/>
      <c r="B116" s="96"/>
      <c r="C116" s="96"/>
      <c r="D116" s="96"/>
      <c r="E116" s="96"/>
      <c r="F116" s="96"/>
      <c r="G116" s="96"/>
      <c r="H116" s="96"/>
    </row>
    <row r="117" spans="1:8" x14ac:dyDescent="0.25">
      <c r="A117" s="96"/>
      <c r="B117" s="96"/>
      <c r="C117" s="96"/>
      <c r="D117" s="96"/>
      <c r="E117" s="96"/>
      <c r="F117" s="96"/>
      <c r="G117" s="96"/>
      <c r="H117" s="96"/>
    </row>
    <row r="118" spans="1:8" x14ac:dyDescent="0.25">
      <c r="A118" s="96"/>
      <c r="B118" s="96"/>
      <c r="C118" s="96"/>
      <c r="D118" s="96"/>
      <c r="E118" s="96"/>
      <c r="F118" s="96"/>
      <c r="G118" s="96"/>
      <c r="H118" s="96"/>
    </row>
    <row r="119" spans="1:8" x14ac:dyDescent="0.25">
      <c r="A119" s="96"/>
      <c r="B119" s="96"/>
      <c r="C119" s="96"/>
      <c r="D119" s="96"/>
      <c r="E119" s="96"/>
      <c r="F119" s="96"/>
      <c r="G119" s="96"/>
      <c r="H119" s="96"/>
    </row>
    <row r="120" spans="1:8" x14ac:dyDescent="0.25">
      <c r="A120" s="96"/>
      <c r="B120" s="96"/>
      <c r="C120" s="96"/>
      <c r="D120" s="96"/>
      <c r="E120" s="96"/>
      <c r="F120" s="96"/>
      <c r="G120" s="96"/>
      <c r="H120" s="96"/>
    </row>
    <row r="121" spans="1:8" x14ac:dyDescent="0.25">
      <c r="A121" s="96"/>
      <c r="B121" s="96"/>
      <c r="C121" s="96"/>
      <c r="D121" s="96"/>
      <c r="E121" s="96"/>
      <c r="F121" s="96"/>
      <c r="G121" s="96"/>
      <c r="H121" s="96"/>
    </row>
    <row r="122" spans="1:8" x14ac:dyDescent="0.25">
      <c r="A122" s="96"/>
      <c r="B122" s="96"/>
      <c r="C122" s="96"/>
      <c r="D122" s="96"/>
      <c r="E122" s="96"/>
      <c r="F122" s="96"/>
      <c r="G122" s="96"/>
      <c r="H122" s="96"/>
    </row>
    <row r="123" spans="1:8" x14ac:dyDescent="0.25">
      <c r="A123" s="96"/>
      <c r="B123" s="96"/>
      <c r="C123" s="96"/>
      <c r="D123" s="96"/>
      <c r="E123" s="96"/>
      <c r="F123" s="96"/>
      <c r="G123" s="96"/>
      <c r="H123" s="96"/>
    </row>
    <row r="124" spans="1:8" x14ac:dyDescent="0.25">
      <c r="A124" s="96"/>
      <c r="B124" s="96"/>
      <c r="C124" s="96"/>
      <c r="D124" s="96"/>
      <c r="E124" s="96"/>
      <c r="F124" s="96"/>
      <c r="G124" s="96"/>
      <c r="H124" s="96"/>
    </row>
    <row r="125" spans="1:8" x14ac:dyDescent="0.25">
      <c r="A125" s="96"/>
      <c r="B125" s="96"/>
      <c r="C125" s="96"/>
      <c r="D125" s="96"/>
      <c r="E125" s="96"/>
      <c r="F125" s="96"/>
      <c r="G125" s="96"/>
      <c r="H125" s="96"/>
    </row>
    <row r="126" spans="1:8" x14ac:dyDescent="0.25">
      <c r="A126" s="96"/>
      <c r="B126" s="96"/>
      <c r="C126" s="96"/>
      <c r="D126" s="96"/>
      <c r="E126" s="96"/>
      <c r="F126" s="96"/>
      <c r="G126" s="96"/>
      <c r="H126" s="96"/>
    </row>
    <row r="127" spans="1:8" x14ac:dyDescent="0.25">
      <c r="A127" s="96"/>
      <c r="B127" s="96"/>
      <c r="C127" s="96"/>
      <c r="D127" s="96"/>
      <c r="E127" s="96"/>
      <c r="F127" s="96"/>
      <c r="G127" s="96"/>
      <c r="H127" s="96"/>
    </row>
    <row r="128" spans="1:8" x14ac:dyDescent="0.25">
      <c r="A128" s="96"/>
      <c r="B128" s="96"/>
      <c r="C128" s="96"/>
      <c r="D128" s="96"/>
      <c r="E128" s="96"/>
      <c r="F128" s="96"/>
      <c r="G128" s="96"/>
      <c r="H128" s="96"/>
    </row>
    <row r="129" spans="1:8" x14ac:dyDescent="0.25">
      <c r="A129" s="96"/>
      <c r="B129" s="96"/>
      <c r="C129" s="96"/>
      <c r="D129" s="96"/>
      <c r="E129" s="96"/>
      <c r="F129" s="96"/>
      <c r="G129" s="96"/>
      <c r="H129" s="96"/>
    </row>
    <row r="130" spans="1:8" x14ac:dyDescent="0.25">
      <c r="A130" s="96"/>
      <c r="B130" s="96"/>
      <c r="C130" s="96"/>
      <c r="D130" s="96"/>
      <c r="E130" s="96"/>
      <c r="F130" s="96"/>
      <c r="G130" s="96"/>
      <c r="H130" s="96"/>
    </row>
    <row r="131" spans="1:8" x14ac:dyDescent="0.25">
      <c r="A131" s="96"/>
      <c r="B131" s="96"/>
      <c r="C131" s="96"/>
      <c r="D131" s="96"/>
      <c r="E131" s="96"/>
      <c r="F131" s="96"/>
      <c r="G131" s="96"/>
      <c r="H131" s="96"/>
    </row>
    <row r="132" spans="1:8" x14ac:dyDescent="0.25">
      <c r="A132" s="96"/>
      <c r="B132" s="96"/>
      <c r="C132" s="96"/>
      <c r="D132" s="96"/>
      <c r="E132" s="96"/>
      <c r="F132" s="96"/>
      <c r="G132" s="96"/>
      <c r="H132" s="96"/>
    </row>
    <row r="133" spans="1:8" x14ac:dyDescent="0.25">
      <c r="A133" s="96"/>
      <c r="B133" s="96"/>
      <c r="C133" s="96"/>
      <c r="D133" s="96"/>
      <c r="E133" s="96"/>
      <c r="F133" s="96"/>
      <c r="G133" s="96"/>
      <c r="H133" s="96"/>
    </row>
    <row r="134" spans="1:8" x14ac:dyDescent="0.25">
      <c r="A134" s="96"/>
      <c r="B134" s="96"/>
      <c r="C134" s="96"/>
      <c r="D134" s="96"/>
      <c r="E134" s="96"/>
      <c r="F134" s="96"/>
      <c r="G134" s="96"/>
      <c r="H134" s="96"/>
    </row>
    <row r="135" spans="1:8" x14ac:dyDescent="0.25">
      <c r="A135" s="96"/>
      <c r="B135" s="96"/>
      <c r="C135" s="96"/>
      <c r="D135" s="96"/>
      <c r="E135" s="96"/>
      <c r="F135" s="96"/>
      <c r="G135" s="96"/>
      <c r="H135" s="96"/>
    </row>
    <row r="136" spans="1:8" x14ac:dyDescent="0.25">
      <c r="A136" s="96"/>
      <c r="B136" s="96"/>
      <c r="C136" s="96"/>
      <c r="D136" s="96"/>
      <c r="E136" s="96"/>
      <c r="F136" s="96"/>
      <c r="G136" s="96"/>
      <c r="H136" s="96"/>
    </row>
    <row r="137" spans="1:8" x14ac:dyDescent="0.25">
      <c r="A137" s="96"/>
      <c r="B137" s="96"/>
      <c r="C137" s="96"/>
      <c r="D137" s="96"/>
      <c r="E137" s="96"/>
      <c r="F137" s="96"/>
      <c r="G137" s="96"/>
      <c r="H137" s="96"/>
    </row>
    <row r="138" spans="1:8" x14ac:dyDescent="0.25">
      <c r="A138" s="96"/>
      <c r="B138" s="96"/>
      <c r="C138" s="96"/>
      <c r="D138" s="96"/>
      <c r="E138" s="96"/>
      <c r="F138" s="96"/>
      <c r="G138" s="96"/>
      <c r="H138" s="96"/>
    </row>
    <row r="139" spans="1:8" x14ac:dyDescent="0.25">
      <c r="A139" s="96"/>
      <c r="B139" s="96"/>
      <c r="C139" s="96"/>
      <c r="D139" s="96"/>
      <c r="E139" s="96"/>
      <c r="F139" s="96"/>
      <c r="G139" s="96"/>
      <c r="H139" s="96"/>
    </row>
    <row r="140" spans="1:8" x14ac:dyDescent="0.25">
      <c r="A140" s="96"/>
      <c r="B140" s="96"/>
      <c r="C140" s="96"/>
      <c r="D140" s="96"/>
      <c r="E140" s="96"/>
      <c r="F140" s="96"/>
      <c r="G140" s="96"/>
      <c r="H140" s="96"/>
    </row>
    <row r="141" spans="1:8" x14ac:dyDescent="0.25">
      <c r="A141" s="96"/>
      <c r="B141" s="96"/>
      <c r="C141" s="96"/>
      <c r="D141" s="96"/>
      <c r="E141" s="96"/>
      <c r="F141" s="96"/>
      <c r="G141" s="96"/>
      <c r="H141" s="96"/>
    </row>
    <row r="142" spans="1:8" x14ac:dyDescent="0.25">
      <c r="A142" s="96"/>
      <c r="B142" s="96"/>
      <c r="C142" s="96"/>
      <c r="D142" s="96"/>
      <c r="E142" s="96"/>
      <c r="F142" s="96"/>
      <c r="G142" s="96"/>
      <c r="H142" s="96"/>
    </row>
    <row r="143" spans="1:8" x14ac:dyDescent="0.25">
      <c r="A143" s="96"/>
      <c r="B143" s="96"/>
      <c r="C143" s="96"/>
      <c r="D143" s="96"/>
      <c r="E143" s="96"/>
      <c r="F143" s="96"/>
      <c r="G143" s="96"/>
      <c r="H143" s="96"/>
    </row>
    <row r="144" spans="1:8" x14ac:dyDescent="0.25">
      <c r="A144" s="96"/>
      <c r="B144" s="96"/>
      <c r="C144" s="96"/>
      <c r="D144" s="96"/>
      <c r="E144" s="96"/>
      <c r="F144" s="96"/>
      <c r="G144" s="96"/>
      <c r="H144" s="96"/>
    </row>
    <row r="145" spans="1:8" x14ac:dyDescent="0.25">
      <c r="A145" s="96"/>
      <c r="B145" s="96"/>
      <c r="C145" s="96"/>
      <c r="D145" s="96"/>
      <c r="E145" s="96"/>
      <c r="F145" s="96"/>
      <c r="G145" s="96"/>
      <c r="H145" s="96"/>
    </row>
    <row r="146" spans="1:8" x14ac:dyDescent="0.25">
      <c r="A146" s="96"/>
      <c r="B146" s="96"/>
      <c r="C146" s="96"/>
      <c r="D146" s="96"/>
      <c r="E146" s="96"/>
      <c r="F146" s="96"/>
      <c r="G146" s="96"/>
      <c r="H146" s="96"/>
    </row>
    <row r="147" spans="1:8" x14ac:dyDescent="0.25">
      <c r="A147" s="96"/>
      <c r="B147" s="96"/>
      <c r="C147" s="96"/>
      <c r="D147" s="96"/>
      <c r="E147" s="96"/>
      <c r="F147" s="96"/>
      <c r="G147" s="96"/>
      <c r="H147" s="96"/>
    </row>
    <row r="148" spans="1:8" x14ac:dyDescent="0.25">
      <c r="A148" s="96"/>
      <c r="B148" s="96"/>
      <c r="C148" s="96"/>
      <c r="D148" s="96"/>
      <c r="E148" s="96"/>
      <c r="F148" s="96"/>
      <c r="G148" s="96"/>
      <c r="H148" s="96"/>
    </row>
    <row r="149" spans="1:8" x14ac:dyDescent="0.25">
      <c r="A149" s="96"/>
      <c r="B149" s="96"/>
      <c r="C149" s="96"/>
      <c r="D149" s="96"/>
      <c r="E149" s="96"/>
      <c r="F149" s="96"/>
      <c r="G149" s="96"/>
      <c r="H149" s="96"/>
    </row>
    <row r="150" spans="1:8" x14ac:dyDescent="0.25">
      <c r="A150" s="96"/>
      <c r="B150" s="96"/>
      <c r="C150" s="96"/>
      <c r="D150" s="96"/>
      <c r="E150" s="96"/>
      <c r="F150" s="96"/>
      <c r="G150" s="96"/>
      <c r="H150" s="96"/>
    </row>
    <row r="151" spans="1:8" x14ac:dyDescent="0.25">
      <c r="A151" s="96"/>
      <c r="B151" s="96"/>
      <c r="C151" s="96"/>
      <c r="D151" s="96"/>
      <c r="E151" s="96"/>
      <c r="F151" s="96"/>
      <c r="G151" s="96"/>
      <c r="H151" s="96"/>
    </row>
    <row r="152" spans="1:8" x14ac:dyDescent="0.25">
      <c r="A152" s="96"/>
      <c r="B152" s="96"/>
      <c r="C152" s="96"/>
      <c r="D152" s="96"/>
      <c r="E152" s="96"/>
      <c r="F152" s="96"/>
      <c r="G152" s="96"/>
      <c r="H152" s="96"/>
    </row>
    <row r="153" spans="1:8" x14ac:dyDescent="0.25">
      <c r="A153" s="96"/>
      <c r="B153" s="96"/>
      <c r="C153" s="96"/>
      <c r="D153" s="96"/>
      <c r="E153" s="96"/>
      <c r="F153" s="96"/>
      <c r="G153" s="96"/>
      <c r="H153" s="96"/>
    </row>
    <row r="154" spans="1:8" x14ac:dyDescent="0.25">
      <c r="A154" s="96"/>
      <c r="B154" s="96"/>
      <c r="C154" s="96"/>
      <c r="D154" s="96"/>
      <c r="E154" s="96"/>
      <c r="F154" s="96"/>
      <c r="G154" s="96"/>
      <c r="H154" s="96"/>
    </row>
    <row r="155" spans="1:8" x14ac:dyDescent="0.25">
      <c r="A155" s="96"/>
      <c r="B155" s="96"/>
      <c r="C155" s="96"/>
      <c r="D155" s="96"/>
      <c r="E155" s="96"/>
      <c r="F155" s="96"/>
      <c r="G155" s="96"/>
      <c r="H155" s="96"/>
    </row>
    <row r="156" spans="1:8" x14ac:dyDescent="0.25">
      <c r="A156" s="96"/>
      <c r="B156" s="96"/>
      <c r="C156" s="96"/>
      <c r="D156" s="96"/>
      <c r="E156" s="96"/>
      <c r="F156" s="96"/>
      <c r="G156" s="96"/>
      <c r="H156" s="96"/>
    </row>
    <row r="157" spans="1:8" x14ac:dyDescent="0.25">
      <c r="A157" s="96"/>
      <c r="B157" s="96"/>
      <c r="C157" s="96"/>
      <c r="D157" s="96"/>
      <c r="E157" s="96"/>
      <c r="F157" s="96"/>
      <c r="G157" s="96"/>
      <c r="H157" s="96"/>
    </row>
    <row r="158" spans="1:8" x14ac:dyDescent="0.25">
      <c r="A158" s="96"/>
      <c r="B158" s="96"/>
      <c r="C158" s="96"/>
      <c r="D158" s="96"/>
      <c r="E158" s="96"/>
      <c r="F158" s="96"/>
      <c r="G158" s="96"/>
      <c r="H158" s="96"/>
    </row>
    <row r="159" spans="1:8" x14ac:dyDescent="0.25">
      <c r="A159" s="96"/>
      <c r="B159" s="96"/>
      <c r="C159" s="96"/>
      <c r="D159" s="96"/>
      <c r="E159" s="96"/>
      <c r="F159" s="96"/>
      <c r="G159" s="96"/>
      <c r="H159" s="96"/>
    </row>
    <row r="160" spans="1:8" x14ac:dyDescent="0.25">
      <c r="A160" s="96"/>
      <c r="B160" s="96"/>
      <c r="C160" s="96"/>
      <c r="D160" s="96"/>
      <c r="E160" s="96"/>
      <c r="F160" s="96"/>
      <c r="G160" s="96"/>
      <c r="H160" s="96"/>
    </row>
    <row r="161" spans="1:8" x14ac:dyDescent="0.25">
      <c r="A161" s="96"/>
      <c r="B161" s="96"/>
      <c r="C161" s="96"/>
      <c r="D161" s="96"/>
      <c r="E161" s="96"/>
      <c r="F161" s="96"/>
      <c r="G161" s="96"/>
      <c r="H161" s="96"/>
    </row>
    <row r="162" spans="1:8" x14ac:dyDescent="0.25">
      <c r="A162" s="96"/>
      <c r="B162" s="96"/>
      <c r="C162" s="96"/>
      <c r="D162" s="96"/>
      <c r="E162" s="96"/>
      <c r="F162" s="96"/>
      <c r="G162" s="96"/>
      <c r="H162" s="96"/>
    </row>
    <row r="163" spans="1:8" x14ac:dyDescent="0.25">
      <c r="A163" s="96"/>
      <c r="B163" s="96"/>
      <c r="C163" s="96"/>
      <c r="D163" s="96"/>
      <c r="E163" s="96"/>
      <c r="F163" s="96"/>
      <c r="G163" s="96"/>
      <c r="H163" s="96"/>
    </row>
    <row r="164" spans="1:8" x14ac:dyDescent="0.25">
      <c r="A164" s="96"/>
      <c r="B164" s="96"/>
      <c r="C164" s="96"/>
      <c r="D164" s="96"/>
      <c r="E164" s="96"/>
      <c r="F164" s="96"/>
      <c r="G164" s="96"/>
      <c r="H164" s="96"/>
    </row>
    <row r="165" spans="1:8" x14ac:dyDescent="0.25">
      <c r="A165" s="96"/>
      <c r="B165" s="96"/>
      <c r="C165" s="96"/>
      <c r="D165" s="96"/>
      <c r="E165" s="96"/>
      <c r="F165" s="96"/>
      <c r="G165" s="96"/>
      <c r="H165" s="96"/>
    </row>
    <row r="166" spans="1:8" x14ac:dyDescent="0.25">
      <c r="A166" s="96"/>
      <c r="B166" s="96"/>
      <c r="C166" s="96"/>
      <c r="D166" s="96"/>
      <c r="E166" s="96"/>
      <c r="F166" s="96"/>
      <c r="G166" s="96"/>
      <c r="H166" s="96"/>
    </row>
    <row r="167" spans="1:8" x14ac:dyDescent="0.25">
      <c r="A167" s="96"/>
      <c r="B167" s="96"/>
      <c r="C167" s="96"/>
      <c r="D167" s="96"/>
      <c r="E167" s="96"/>
      <c r="F167" s="96"/>
      <c r="G167" s="96"/>
      <c r="H167" s="96"/>
    </row>
    <row r="168" spans="1:8" x14ac:dyDescent="0.25">
      <c r="A168" s="96"/>
      <c r="B168" s="96"/>
      <c r="C168" s="96"/>
      <c r="D168" s="96"/>
      <c r="E168" s="96"/>
      <c r="F168" s="96"/>
      <c r="G168" s="96"/>
      <c r="H168" s="96"/>
    </row>
    <row r="169" spans="1:8" x14ac:dyDescent="0.25">
      <c r="A169" s="96"/>
      <c r="B169" s="96"/>
      <c r="C169" s="96"/>
      <c r="D169" s="96"/>
      <c r="E169" s="96"/>
      <c r="F169" s="96"/>
      <c r="G169" s="96"/>
      <c r="H169" s="96"/>
    </row>
    <row r="170" spans="1:8" x14ac:dyDescent="0.25">
      <c r="A170" s="96"/>
      <c r="B170" s="96"/>
      <c r="C170" s="96"/>
      <c r="D170" s="96"/>
      <c r="E170" s="96"/>
      <c r="F170" s="96"/>
      <c r="G170" s="96"/>
      <c r="H170" s="96"/>
    </row>
    <row r="171" spans="1:8" x14ac:dyDescent="0.25">
      <c r="A171" s="96"/>
      <c r="B171" s="96"/>
      <c r="C171" s="96"/>
      <c r="D171" s="96"/>
      <c r="E171" s="96"/>
      <c r="F171" s="96"/>
      <c r="G171" s="96"/>
      <c r="H171" s="96"/>
    </row>
    <row r="172" spans="1:8" x14ac:dyDescent="0.25">
      <c r="A172" s="96"/>
      <c r="B172" s="96"/>
      <c r="C172" s="96"/>
      <c r="D172" s="96"/>
      <c r="E172" s="96"/>
      <c r="F172" s="96"/>
      <c r="G172" s="96"/>
      <c r="H172" s="96"/>
    </row>
    <row r="173" spans="1:8" x14ac:dyDescent="0.25">
      <c r="A173" s="96"/>
      <c r="B173" s="96"/>
      <c r="C173" s="96"/>
      <c r="D173" s="96"/>
      <c r="E173" s="96"/>
      <c r="F173" s="96"/>
      <c r="G173" s="96"/>
      <c r="H173" s="96"/>
    </row>
    <row r="174" spans="1:8" x14ac:dyDescent="0.25">
      <c r="A174" s="96"/>
      <c r="B174" s="96"/>
      <c r="C174" s="96"/>
      <c r="D174" s="96"/>
      <c r="E174" s="96"/>
      <c r="F174" s="96"/>
      <c r="G174" s="96"/>
      <c r="H174" s="96"/>
    </row>
    <row r="175" spans="1:8" x14ac:dyDescent="0.25">
      <c r="A175" s="96"/>
      <c r="B175" s="96"/>
      <c r="C175" s="96"/>
      <c r="D175" s="96"/>
      <c r="E175" s="96"/>
      <c r="F175" s="96"/>
      <c r="G175" s="96"/>
      <c r="H175" s="96"/>
    </row>
    <row r="176" spans="1:8" x14ac:dyDescent="0.25">
      <c r="A176" s="96"/>
      <c r="B176" s="96"/>
      <c r="C176" s="96"/>
      <c r="D176" s="96"/>
      <c r="E176" s="96"/>
      <c r="F176" s="96"/>
      <c r="G176" s="96"/>
      <c r="H176" s="9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H12" sqref="H12"/>
    </sheetView>
  </sheetViews>
  <sheetFormatPr defaultColWidth="11.42578125" defaultRowHeight="15" x14ac:dyDescent="0.25"/>
  <cols>
    <col min="1" max="1" width="33.85546875" bestFit="1" customWidth="1"/>
    <col min="2" max="2" width="14.140625" customWidth="1"/>
    <col min="3" max="3" width="18.85546875" customWidth="1"/>
    <col min="4" max="4" width="17.42578125" customWidth="1"/>
    <col min="5" max="5" width="19.42578125" customWidth="1"/>
    <col min="6" max="6" width="15.42578125" customWidth="1"/>
  </cols>
  <sheetData>
    <row r="1" spans="1:6" s="30" customFormat="1" ht="26.25" customHeight="1" x14ac:dyDescent="0.25">
      <c r="A1" s="106" t="s">
        <v>419</v>
      </c>
      <c r="B1" s="106"/>
      <c r="C1" s="106"/>
      <c r="D1" s="106"/>
      <c r="E1" s="106"/>
      <c r="F1" s="106"/>
    </row>
    <row r="2" spans="1:6" ht="15.75" thickBot="1" x14ac:dyDescent="0.3">
      <c r="A2" s="95"/>
      <c r="B2" s="67"/>
      <c r="C2" s="248" t="s">
        <v>420</v>
      </c>
      <c r="D2" s="67"/>
      <c r="E2" s="67"/>
      <c r="F2" s="95"/>
    </row>
    <row r="3" spans="1:6" x14ac:dyDescent="0.25">
      <c r="A3" s="113" t="s">
        <v>421</v>
      </c>
      <c r="B3" s="67" t="s">
        <v>422</v>
      </c>
      <c r="C3" s="248"/>
      <c r="D3" s="67" t="s">
        <v>423</v>
      </c>
      <c r="E3" s="68" t="s">
        <v>424</v>
      </c>
      <c r="F3" s="71" t="s">
        <v>425</v>
      </c>
    </row>
    <row r="4" spans="1:6" x14ac:dyDescent="0.25">
      <c r="A4" s="95" t="s">
        <v>426</v>
      </c>
      <c r="B4" s="95">
        <v>2175</v>
      </c>
      <c r="C4" s="63">
        <f>B4/B12</f>
        <v>0.16711486746062235</v>
      </c>
      <c r="D4" s="95">
        <f>C4*B14</f>
        <v>1167.297349212447</v>
      </c>
      <c r="E4" s="69">
        <v>1000</v>
      </c>
      <c r="F4" s="113">
        <f t="shared" ref="F4:F9" si="0">E4+B4</f>
        <v>3175</v>
      </c>
    </row>
    <row r="5" spans="1:6" x14ac:dyDescent="0.25">
      <c r="A5" s="95" t="s">
        <v>427</v>
      </c>
      <c r="B5" s="95">
        <v>2000</v>
      </c>
      <c r="C5" s="63">
        <f>B5/B12</f>
        <v>0.1536688436419516</v>
      </c>
      <c r="D5" s="95">
        <f>C5*B14</f>
        <v>1073.3768728390319</v>
      </c>
      <c r="E5" s="69">
        <v>1000</v>
      </c>
      <c r="F5" s="113">
        <f t="shared" si="0"/>
        <v>3000</v>
      </c>
    </row>
    <row r="6" spans="1:6" x14ac:dyDescent="0.25">
      <c r="A6" s="95" t="s">
        <v>428</v>
      </c>
      <c r="B6" s="95">
        <v>1715</v>
      </c>
      <c r="C6" s="63">
        <f>B6/B12</f>
        <v>0.1317710334229735</v>
      </c>
      <c r="D6" s="95">
        <f>C6*B14</f>
        <v>920.42066845946988</v>
      </c>
      <c r="E6" s="69">
        <v>1000</v>
      </c>
      <c r="F6" s="113">
        <f t="shared" si="0"/>
        <v>2715</v>
      </c>
    </row>
    <row r="7" spans="1:6" x14ac:dyDescent="0.25">
      <c r="A7" s="95" t="s">
        <v>429</v>
      </c>
      <c r="B7" s="95">
        <v>1600</v>
      </c>
      <c r="C7" s="63">
        <f>B7/B12</f>
        <v>0.12293507491356127</v>
      </c>
      <c r="D7" s="95">
        <f>C7*B14</f>
        <v>858.70149827122555</v>
      </c>
      <c r="E7" s="69">
        <v>1000</v>
      </c>
      <c r="F7" s="113">
        <f t="shared" si="0"/>
        <v>2600</v>
      </c>
    </row>
    <row r="8" spans="1:6" x14ac:dyDescent="0.25">
      <c r="A8" s="95" t="s">
        <v>430</v>
      </c>
      <c r="B8" s="95">
        <v>2900</v>
      </c>
      <c r="C8" s="63">
        <f>B8/B12</f>
        <v>0.2228198232808298</v>
      </c>
      <c r="D8" s="95">
        <f>C8*B14</f>
        <v>1556.3964656165963</v>
      </c>
      <c r="E8" s="69">
        <v>600</v>
      </c>
      <c r="F8" s="113">
        <f t="shared" si="0"/>
        <v>3500</v>
      </c>
    </row>
    <row r="9" spans="1:6" x14ac:dyDescent="0.25">
      <c r="A9" s="95" t="s">
        <v>431</v>
      </c>
      <c r="B9" s="95">
        <v>2625</v>
      </c>
      <c r="C9" s="63">
        <f>B9/B12</f>
        <v>0.20169035728006146</v>
      </c>
      <c r="D9" s="95">
        <f>C9*B14</f>
        <v>1408.8071456012292</v>
      </c>
      <c r="E9" s="69">
        <v>850</v>
      </c>
      <c r="F9" s="113">
        <f t="shared" si="0"/>
        <v>3475</v>
      </c>
    </row>
    <row r="10" spans="1:6" x14ac:dyDescent="0.25">
      <c r="A10" s="95"/>
      <c r="B10" s="95"/>
      <c r="C10" s="95"/>
      <c r="D10" s="95"/>
      <c r="E10" s="69"/>
      <c r="F10" s="95"/>
    </row>
    <row r="11" spans="1:6" x14ac:dyDescent="0.25">
      <c r="A11" s="95"/>
      <c r="B11" s="95"/>
      <c r="C11" s="95"/>
      <c r="D11" s="95"/>
      <c r="E11" s="69"/>
      <c r="F11" s="95"/>
    </row>
    <row r="12" spans="1:6" ht="15.75" thickBot="1" x14ac:dyDescent="0.3">
      <c r="A12" s="12" t="s">
        <v>432</v>
      </c>
      <c r="B12" s="95">
        <f>SUM(B4:B9)</f>
        <v>13015</v>
      </c>
      <c r="C12" s="63"/>
      <c r="D12" s="66">
        <f>SUM(D4:D9)</f>
        <v>6985</v>
      </c>
      <c r="E12" s="70">
        <f>SUM(E4:E9)</f>
        <v>5450</v>
      </c>
      <c r="F12" s="95">
        <f>SUM(F4:F9)</f>
        <v>18465</v>
      </c>
    </row>
    <row r="13" spans="1:6" x14ac:dyDescent="0.25">
      <c r="A13" s="12" t="s">
        <v>433</v>
      </c>
      <c r="B13" s="95">
        <v>20000</v>
      </c>
      <c r="C13" s="64"/>
      <c r="D13" s="95"/>
      <c r="E13" s="95"/>
      <c r="F13" s="95"/>
    </row>
    <row r="14" spans="1:6" x14ac:dyDescent="0.25">
      <c r="A14" s="12" t="s">
        <v>434</v>
      </c>
      <c r="B14" s="95">
        <f>B13-B12</f>
        <v>6985</v>
      </c>
      <c r="C14" s="65"/>
      <c r="D14" s="95"/>
      <c r="E14" s="95"/>
      <c r="F14" s="95"/>
    </row>
  </sheetData>
  <mergeCells count="1">
    <mergeCell ref="C2:C3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="90" zoomScaleNormal="90" workbookViewId="0">
      <selection activeCell="M6" sqref="M6"/>
    </sheetView>
  </sheetViews>
  <sheetFormatPr defaultRowHeight="15" x14ac:dyDescent="0.25"/>
  <cols>
    <col min="1" max="1" width="14.140625" customWidth="1"/>
    <col min="2" max="2" width="30" bestFit="1" customWidth="1"/>
    <col min="4" max="4" width="14.7109375" customWidth="1"/>
    <col min="6" max="6" width="13" customWidth="1"/>
    <col min="8" max="8" width="14.85546875" customWidth="1"/>
    <col min="9" max="9" width="4.7109375" customWidth="1"/>
    <col min="11" max="11" width="3.5703125" customWidth="1"/>
    <col min="14" max="14" width="11.85546875" bestFit="1" customWidth="1"/>
  </cols>
  <sheetData>
    <row r="1" spans="1:18" x14ac:dyDescent="0.25">
      <c r="A1" s="95"/>
      <c r="B1" s="113" t="s">
        <v>435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x14ac:dyDescent="0.25">
      <c r="A2" s="95"/>
      <c r="B2" s="153" t="s">
        <v>436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4" spans="1:18" x14ac:dyDescent="0.25">
      <c r="A4" s="103"/>
      <c r="B4" s="103"/>
      <c r="C4" s="249" t="s">
        <v>437</v>
      </c>
      <c r="D4" s="249"/>
      <c r="E4" s="249" t="s">
        <v>438</v>
      </c>
      <c r="F4" s="249"/>
      <c r="G4" s="249" t="s">
        <v>439</v>
      </c>
      <c r="H4" s="249"/>
      <c r="I4" s="103"/>
      <c r="J4" s="103"/>
      <c r="K4" s="95"/>
      <c r="L4" s="95"/>
      <c r="M4" s="95"/>
      <c r="N4" s="95"/>
      <c r="O4" s="95"/>
      <c r="P4" s="95"/>
      <c r="Q4" s="95"/>
      <c r="R4" s="95"/>
    </row>
    <row r="5" spans="1:18" x14ac:dyDescent="0.25">
      <c r="A5" s="103"/>
      <c r="B5" s="103"/>
      <c r="C5" s="75" t="s">
        <v>440</v>
      </c>
      <c r="D5" s="75" t="s">
        <v>441</v>
      </c>
      <c r="E5" s="75" t="s">
        <v>440</v>
      </c>
      <c r="F5" s="75" t="s">
        <v>442</v>
      </c>
      <c r="G5" s="75" t="s">
        <v>440</v>
      </c>
      <c r="H5" s="75" t="s">
        <v>442</v>
      </c>
      <c r="I5" s="103"/>
      <c r="J5" s="76" t="s">
        <v>350</v>
      </c>
      <c r="K5" s="95"/>
      <c r="L5" s="100"/>
      <c r="M5" s="100"/>
      <c r="N5" s="100"/>
      <c r="O5" s="100"/>
      <c r="P5" s="98"/>
      <c r="Q5" s="95"/>
      <c r="R5" s="95"/>
    </row>
    <row r="6" spans="1:18" x14ac:dyDescent="0.25">
      <c r="A6" s="95" t="s">
        <v>443</v>
      </c>
      <c r="B6" s="95" t="s">
        <v>444</v>
      </c>
      <c r="C6" s="73">
        <v>42831</v>
      </c>
      <c r="D6" s="113">
        <v>2451</v>
      </c>
      <c r="E6" s="177">
        <v>42870</v>
      </c>
      <c r="F6" s="113">
        <v>2859.5</v>
      </c>
      <c r="G6" s="154">
        <v>42903</v>
      </c>
      <c r="H6" s="153">
        <v>2859.5</v>
      </c>
      <c r="I6" s="95"/>
      <c r="J6" s="95">
        <f>SUM(D6+F6+H6)</f>
        <v>8170</v>
      </c>
      <c r="K6" s="95"/>
      <c r="L6" s="98"/>
      <c r="M6" s="98"/>
      <c r="N6" s="98"/>
      <c r="O6" s="98"/>
      <c r="P6" s="98"/>
      <c r="Q6" s="96"/>
      <c r="R6" s="96"/>
    </row>
    <row r="7" spans="1:18" x14ac:dyDescent="0.25">
      <c r="A7" s="95"/>
      <c r="B7" s="95" t="s">
        <v>445</v>
      </c>
      <c r="C7" s="95" t="s">
        <v>446</v>
      </c>
      <c r="D7" s="157">
        <v>2451</v>
      </c>
      <c r="E7" s="177">
        <v>42870</v>
      </c>
      <c r="F7" s="113">
        <v>2859.5</v>
      </c>
      <c r="G7" s="154">
        <v>42903</v>
      </c>
      <c r="H7" s="153">
        <v>2859.5</v>
      </c>
      <c r="I7" s="95"/>
      <c r="J7" s="95">
        <f t="shared" ref="J7:J12" si="0">SUM(D7+F7+H7)</f>
        <v>8170</v>
      </c>
      <c r="K7" s="95"/>
      <c r="L7" s="98"/>
      <c r="M7" s="98"/>
      <c r="N7" s="98"/>
      <c r="O7" s="98"/>
      <c r="P7" s="98"/>
      <c r="Q7" s="96"/>
      <c r="R7" s="96"/>
    </row>
    <row r="8" spans="1:18" x14ac:dyDescent="0.25">
      <c r="A8" s="95"/>
      <c r="B8" s="95" t="s">
        <v>447</v>
      </c>
      <c r="C8" s="73">
        <v>42831</v>
      </c>
      <c r="D8" s="113">
        <v>1225.5</v>
      </c>
      <c r="E8" s="156">
        <v>42863</v>
      </c>
      <c r="F8" s="157">
        <v>1429.75</v>
      </c>
      <c r="G8" s="154">
        <v>42891</v>
      </c>
      <c r="H8" s="153">
        <v>1429.75</v>
      </c>
      <c r="I8" s="95"/>
      <c r="J8" s="95">
        <f t="shared" si="0"/>
        <v>4085</v>
      </c>
      <c r="K8" s="95"/>
      <c r="L8" s="96"/>
      <c r="M8" s="96"/>
      <c r="N8" s="97"/>
      <c r="O8" s="97"/>
      <c r="P8" s="96"/>
      <c r="Q8" s="109"/>
      <c r="R8" s="96"/>
    </row>
    <row r="9" spans="1:18" x14ac:dyDescent="0.25">
      <c r="A9" s="95"/>
      <c r="B9" s="95" t="s">
        <v>448</v>
      </c>
      <c r="C9" s="73">
        <v>42831</v>
      </c>
      <c r="D9" s="113">
        <v>1225.5</v>
      </c>
      <c r="E9" s="156">
        <v>42863</v>
      </c>
      <c r="F9" s="157">
        <v>1429.75</v>
      </c>
      <c r="G9" s="154">
        <v>42891</v>
      </c>
      <c r="H9" s="153">
        <v>1429.75</v>
      </c>
      <c r="I9" s="95"/>
      <c r="J9" s="95">
        <f t="shared" si="0"/>
        <v>4085</v>
      </c>
      <c r="K9" s="95"/>
      <c r="L9" s="96"/>
      <c r="M9" s="96"/>
      <c r="N9" s="97"/>
      <c r="O9" s="95"/>
      <c r="P9" s="96"/>
      <c r="Q9" s="109"/>
      <c r="R9" s="96"/>
    </row>
    <row r="10" spans="1:18" x14ac:dyDescent="0.25">
      <c r="A10" s="95"/>
      <c r="B10" s="95" t="s">
        <v>449</v>
      </c>
      <c r="C10" s="77">
        <v>42843</v>
      </c>
      <c r="D10" s="155">
        <v>655.5</v>
      </c>
      <c r="E10" s="156">
        <v>42863</v>
      </c>
      <c r="F10" s="157">
        <v>764.75</v>
      </c>
      <c r="G10" s="154">
        <v>42891</v>
      </c>
      <c r="H10" s="153">
        <v>764.75</v>
      </c>
      <c r="I10" s="95"/>
      <c r="J10" s="95">
        <f t="shared" si="0"/>
        <v>2185</v>
      </c>
      <c r="K10" s="95"/>
      <c r="L10" s="96"/>
      <c r="M10" s="96"/>
      <c r="N10" s="97"/>
      <c r="O10" s="95"/>
      <c r="P10" s="96"/>
      <c r="Q10" s="109"/>
      <c r="R10" s="96"/>
    </row>
    <row r="11" spans="1:18" x14ac:dyDescent="0.25">
      <c r="A11" s="95"/>
      <c r="B11" s="95" t="s">
        <v>450</v>
      </c>
      <c r="C11" s="156">
        <v>42843</v>
      </c>
      <c r="D11" s="157">
        <v>655.5</v>
      </c>
      <c r="E11" s="156">
        <v>42867</v>
      </c>
      <c r="F11" s="157">
        <v>764.75</v>
      </c>
      <c r="G11" s="154">
        <v>42891</v>
      </c>
      <c r="H11" s="153">
        <v>764.75</v>
      </c>
      <c r="I11" s="95"/>
      <c r="J11" s="95">
        <f t="shared" si="0"/>
        <v>2185</v>
      </c>
      <c r="K11" s="95"/>
      <c r="L11" s="96"/>
      <c r="M11" s="96"/>
      <c r="N11" s="97"/>
      <c r="O11" s="95"/>
      <c r="P11" s="96"/>
      <c r="Q11" s="109"/>
      <c r="R11" s="96"/>
    </row>
    <row r="12" spans="1:18" x14ac:dyDescent="0.25">
      <c r="A12" s="95"/>
      <c r="B12" s="95" t="s">
        <v>451</v>
      </c>
      <c r="C12" s="156" t="s">
        <v>452</v>
      </c>
      <c r="D12" s="157">
        <v>997.5</v>
      </c>
      <c r="E12" s="156">
        <v>42867</v>
      </c>
      <c r="F12" s="157">
        <v>1163.75</v>
      </c>
      <c r="G12" s="154">
        <v>42895</v>
      </c>
      <c r="H12" s="153">
        <v>1163.75</v>
      </c>
      <c r="I12" s="95"/>
      <c r="J12" s="95">
        <f t="shared" si="0"/>
        <v>3325</v>
      </c>
      <c r="K12" s="95"/>
      <c r="L12" s="109"/>
      <c r="M12" s="96"/>
      <c r="N12" s="97"/>
      <c r="O12" s="95"/>
      <c r="P12" s="96"/>
      <c r="Q12" s="109"/>
      <c r="R12" s="96"/>
    </row>
    <row r="13" spans="1:18" s="95" customFormat="1" x14ac:dyDescent="0.25">
      <c r="B13" s="95" t="s">
        <v>453</v>
      </c>
      <c r="C13" s="156"/>
      <c r="D13" s="157"/>
      <c r="E13" s="156"/>
      <c r="F13" s="157"/>
      <c r="G13" s="154">
        <v>42891</v>
      </c>
      <c r="H13" s="153">
        <v>285</v>
      </c>
      <c r="J13" s="95">
        <f t="shared" ref="J13:J16" si="1">SUM(H13)</f>
        <v>285</v>
      </c>
      <c r="L13" s="109"/>
      <c r="M13" s="96"/>
      <c r="P13" s="96"/>
      <c r="Q13" s="109"/>
      <c r="R13" s="96"/>
    </row>
    <row r="14" spans="1:18" s="95" customFormat="1" x14ac:dyDescent="0.25">
      <c r="B14" s="95" t="s">
        <v>454</v>
      </c>
      <c r="C14" s="156"/>
      <c r="D14" s="157"/>
      <c r="E14" s="156"/>
      <c r="F14" s="157"/>
      <c r="G14" s="154">
        <v>42891</v>
      </c>
      <c r="H14" s="153">
        <f>1520+180</f>
        <v>1700</v>
      </c>
      <c r="J14" s="95">
        <f t="shared" si="1"/>
        <v>1700</v>
      </c>
      <c r="L14" s="109"/>
      <c r="M14" s="96"/>
      <c r="N14" s="97"/>
      <c r="P14" s="96"/>
      <c r="Q14" s="109"/>
      <c r="R14" s="96"/>
    </row>
    <row r="15" spans="1:18" s="95" customFormat="1" x14ac:dyDescent="0.25">
      <c r="B15" s="95" t="s">
        <v>25</v>
      </c>
      <c r="C15" s="156"/>
      <c r="D15" s="157"/>
      <c r="E15" s="156"/>
      <c r="F15" s="157"/>
      <c r="G15" s="154">
        <v>42891</v>
      </c>
      <c r="H15" s="153">
        <v>190</v>
      </c>
      <c r="J15" s="95">
        <f t="shared" si="1"/>
        <v>190</v>
      </c>
      <c r="L15" s="109"/>
      <c r="M15" s="96"/>
      <c r="N15" s="97"/>
      <c r="P15" s="96"/>
      <c r="Q15" s="109"/>
      <c r="R15" s="96"/>
    </row>
    <row r="16" spans="1:18" s="95" customFormat="1" x14ac:dyDescent="0.25">
      <c r="B16" s="95" t="s">
        <v>455</v>
      </c>
      <c r="C16" s="156"/>
      <c r="D16" s="157"/>
      <c r="E16" s="156"/>
      <c r="F16" s="157"/>
      <c r="G16" s="154">
        <v>42891</v>
      </c>
      <c r="H16" s="153">
        <v>2660</v>
      </c>
      <c r="J16" s="95">
        <f t="shared" si="1"/>
        <v>2660</v>
      </c>
      <c r="L16" s="109"/>
      <c r="M16" s="96"/>
      <c r="N16" s="97"/>
      <c r="P16" s="96"/>
      <c r="Q16" s="109"/>
      <c r="R16" s="96"/>
    </row>
    <row r="17" spans="1:18" s="95" customFormat="1" x14ac:dyDescent="0.25">
      <c r="B17" s="95" t="s">
        <v>456</v>
      </c>
      <c r="C17" s="156"/>
      <c r="D17" s="157"/>
      <c r="E17" s="156"/>
      <c r="F17" s="157"/>
      <c r="G17" s="154">
        <v>42891</v>
      </c>
      <c r="H17" s="153">
        <v>1425</v>
      </c>
      <c r="J17" s="95">
        <f>SUM(H17)</f>
        <v>1425</v>
      </c>
      <c r="L17" s="109"/>
      <c r="M17" s="96"/>
      <c r="N17" s="97"/>
      <c r="P17" s="96"/>
      <c r="Q17" s="109"/>
      <c r="R17" s="96"/>
    </row>
    <row r="18" spans="1:18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6"/>
      <c r="M18" s="96"/>
      <c r="N18" s="97"/>
      <c r="O18" s="95"/>
      <c r="P18" s="96"/>
      <c r="Q18" s="109"/>
      <c r="R18" s="96"/>
    </row>
    <row r="19" spans="1:18" x14ac:dyDescent="0.25">
      <c r="A19" s="103"/>
      <c r="B19" s="103"/>
      <c r="C19" s="103"/>
      <c r="D19" s="74">
        <v>0.3</v>
      </c>
      <c r="E19" s="103"/>
      <c r="F19" s="74">
        <v>0.5</v>
      </c>
      <c r="G19" s="103"/>
      <c r="H19" s="74">
        <v>0.2</v>
      </c>
      <c r="I19" s="103"/>
      <c r="J19" s="103"/>
      <c r="K19" s="95"/>
      <c r="L19" s="96"/>
      <c r="M19" s="96"/>
      <c r="N19" s="96"/>
      <c r="O19" s="95"/>
      <c r="P19" s="96"/>
      <c r="Q19" s="96"/>
      <c r="R19" s="96"/>
    </row>
    <row r="20" spans="1:18" x14ac:dyDescent="0.25">
      <c r="A20" s="95" t="s">
        <v>457</v>
      </c>
      <c r="B20" s="95" t="s">
        <v>458</v>
      </c>
      <c r="C20" s="77">
        <v>42843</v>
      </c>
      <c r="D20" s="155">
        <v>814.5</v>
      </c>
      <c r="E20" s="177">
        <v>42870</v>
      </c>
      <c r="F20" s="113">
        <v>1357.5</v>
      </c>
      <c r="G20" s="154">
        <v>42891</v>
      </c>
      <c r="H20" s="78">
        <v>543</v>
      </c>
      <c r="I20" s="95"/>
      <c r="J20" s="95">
        <f t="shared" ref="J20:J25" si="2">SUM(H20+F20+D20)</f>
        <v>2715</v>
      </c>
      <c r="K20" s="95"/>
      <c r="L20" s="95"/>
      <c r="M20" s="95"/>
      <c r="N20" s="95"/>
      <c r="O20" s="95"/>
      <c r="P20" s="95"/>
      <c r="Q20" s="95"/>
      <c r="R20" s="95"/>
    </row>
    <row r="21" spans="1:18" x14ac:dyDescent="0.25">
      <c r="A21" s="95"/>
      <c r="B21" s="95" t="s">
        <v>459</v>
      </c>
      <c r="C21" s="156">
        <v>42846</v>
      </c>
      <c r="D21" s="157">
        <v>952.5</v>
      </c>
      <c r="E21" s="177">
        <v>42870</v>
      </c>
      <c r="F21" s="113">
        <v>1587.5</v>
      </c>
      <c r="G21" s="154">
        <v>42891</v>
      </c>
      <c r="H21" s="153">
        <v>635</v>
      </c>
      <c r="I21" s="95"/>
      <c r="J21" s="95">
        <f t="shared" si="2"/>
        <v>3175</v>
      </c>
      <c r="K21" s="95"/>
      <c r="L21" s="113"/>
      <c r="M21" s="95"/>
      <c r="N21" s="95"/>
      <c r="O21" s="95"/>
      <c r="P21" s="95"/>
      <c r="Q21" s="95"/>
      <c r="R21" s="95"/>
    </row>
    <row r="22" spans="1:18" x14ac:dyDescent="0.25">
      <c r="A22" s="95"/>
      <c r="B22" s="95" t="s">
        <v>460</v>
      </c>
      <c r="C22" s="156" t="s">
        <v>461</v>
      </c>
      <c r="D22" s="157">
        <v>1050</v>
      </c>
      <c r="E22" s="177">
        <v>42872</v>
      </c>
      <c r="F22" s="113">
        <v>1750</v>
      </c>
      <c r="G22" s="154">
        <v>42891</v>
      </c>
      <c r="H22" s="153">
        <v>700</v>
      </c>
      <c r="I22" s="95"/>
      <c r="J22" s="95">
        <f t="shared" si="2"/>
        <v>3500</v>
      </c>
      <c r="K22" s="95"/>
      <c r="L22" s="95"/>
      <c r="M22" s="95"/>
      <c r="N22" s="95"/>
      <c r="O22" s="95"/>
      <c r="P22" s="95"/>
      <c r="Q22" s="95"/>
      <c r="R22" s="95"/>
    </row>
    <row r="23" spans="1:18" x14ac:dyDescent="0.25">
      <c r="A23" s="95"/>
      <c r="B23" s="95" t="s">
        <v>462</v>
      </c>
      <c r="C23" s="156">
        <v>42849</v>
      </c>
      <c r="D23" s="157">
        <v>900</v>
      </c>
      <c r="E23" s="177">
        <v>42870</v>
      </c>
      <c r="F23" s="113">
        <v>1500</v>
      </c>
      <c r="G23" s="154">
        <v>42891</v>
      </c>
      <c r="H23" s="153">
        <v>600</v>
      </c>
      <c r="I23" s="95"/>
      <c r="J23" s="95">
        <f t="shared" si="2"/>
        <v>3000</v>
      </c>
      <c r="K23" s="95"/>
      <c r="L23" s="95"/>
      <c r="M23" s="95"/>
      <c r="N23" s="95"/>
      <c r="O23" s="95"/>
      <c r="P23" s="95"/>
      <c r="Q23" s="95"/>
      <c r="R23" s="95"/>
    </row>
    <row r="24" spans="1:18" x14ac:dyDescent="0.25">
      <c r="A24" s="95"/>
      <c r="B24" s="95" t="s">
        <v>463</v>
      </c>
      <c r="C24" s="156">
        <v>42844</v>
      </c>
      <c r="D24" s="157">
        <v>1042.5</v>
      </c>
      <c r="E24" s="177">
        <v>42870</v>
      </c>
      <c r="F24" s="113">
        <v>1737.5</v>
      </c>
      <c r="G24" s="154">
        <v>42891</v>
      </c>
      <c r="H24" s="153">
        <v>695</v>
      </c>
      <c r="I24" s="95"/>
      <c r="J24" s="95">
        <f t="shared" si="2"/>
        <v>3475</v>
      </c>
      <c r="K24" s="95"/>
      <c r="L24" s="95"/>
      <c r="M24" s="95"/>
      <c r="N24" s="95"/>
      <c r="O24" s="95"/>
      <c r="P24" s="95"/>
      <c r="Q24" s="95"/>
      <c r="R24" s="95"/>
    </row>
    <row r="25" spans="1:18" x14ac:dyDescent="0.25">
      <c r="A25" s="95"/>
      <c r="B25" s="95" t="s">
        <v>429</v>
      </c>
      <c r="C25" s="156">
        <v>42849</v>
      </c>
      <c r="D25" s="157">
        <v>780</v>
      </c>
      <c r="E25" s="177">
        <v>42870</v>
      </c>
      <c r="F25" s="113">
        <v>1300</v>
      </c>
      <c r="G25" s="154">
        <v>42891</v>
      </c>
      <c r="H25" s="153">
        <v>520</v>
      </c>
      <c r="I25" s="95"/>
      <c r="J25" s="95">
        <f t="shared" si="2"/>
        <v>2600</v>
      </c>
      <c r="K25" s="95"/>
      <c r="L25" s="113"/>
      <c r="M25" s="95"/>
      <c r="N25" s="95"/>
      <c r="O25" s="95"/>
      <c r="P25" s="95"/>
      <c r="Q25" s="95"/>
      <c r="R25" s="95"/>
    </row>
  </sheetData>
  <mergeCells count="3">
    <mergeCell ref="C4:D4"/>
    <mergeCell ref="E4:F4"/>
    <mergeCell ref="G4:H4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263987F-E9A6-4396-A61C-67BEDCE7DA72}"/>
</file>

<file path=customXml/itemProps2.xml><?xml version="1.0" encoding="utf-8"?>
<ds:datastoreItem xmlns:ds="http://schemas.openxmlformats.org/officeDocument/2006/customXml" ds:itemID="{B28D9C8E-F77C-48BF-A20C-4612B9B302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9A7DFD-2F5A-4A03-9784-EFE865BC6FC6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80129174-c05c-43cc-8e32-21fcbdfe51bb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Budget </vt:lpstr>
      <vt:lpstr>Actual + Original</vt:lpstr>
      <vt:lpstr>Cash Flow</vt:lpstr>
      <vt:lpstr>Expenditure</vt:lpstr>
      <vt:lpstr>Expenditure by dept.</vt:lpstr>
      <vt:lpstr>OSOS Production Budget - v1</vt:lpstr>
      <vt:lpstr>Commissions</vt:lpstr>
      <vt:lpstr>Staff and company instalments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Bex</dc:creator>
  <cp:keywords/>
  <dc:description/>
  <cp:lastModifiedBy>Atkinsonm</cp:lastModifiedBy>
  <cp:revision/>
  <dcterms:created xsi:type="dcterms:W3CDTF">2016-10-13T07:02:39Z</dcterms:created>
  <dcterms:modified xsi:type="dcterms:W3CDTF">2017-05-26T12:23:14Z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