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311"/>
  <workbookPr/>
  <mc:AlternateContent xmlns:mc="http://schemas.openxmlformats.org/markup-compatibility/2006">
    <mc:Choice Requires="x15">
      <x15ac:absPath xmlns:x15ac="http://schemas.microsoft.com/office/spreadsheetml/2010/11/ac" url="C:\Users\unwine\Desktop\"/>
    </mc:Choice>
  </mc:AlternateContent>
  <xr:revisionPtr revIDLastSave="30" documentId="58ED69EA98CADB56320AFBB6BFC1AACE619072C0" xr6:coauthVersionLast="20" xr6:coauthVersionMax="20" xr10:uidLastSave="{B634359A-AED5-4220-8C59-1C9A33AD512D}"/>
  <bookViews>
    <workbookView xWindow="0" yWindow="0" windowWidth="20490" windowHeight="7230" xr2:uid="{00000000-000D-0000-FFFF-FFFF00000000}"/>
  </bookViews>
  <sheets>
    <sheet name="Sheet1" sheetId="1" r:id="rId1"/>
    <sheet name="Sheet2" sheetId="2" r:id="rId2"/>
  </sheets>
  <calcPr calcId="171026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 l="1"/>
  <c r="E10" i="2"/>
  <c r="C21" i="1"/>
  <c r="C25" i="1"/>
  <c r="B25" i="1"/>
  <c r="E4" i="2"/>
  <c r="G4" i="2"/>
  <c r="B29" i="1"/>
  <c r="B28" i="1"/>
  <c r="B30" i="1"/>
  <c r="B31" i="1"/>
  <c r="B38" i="1"/>
  <c r="C43" i="1"/>
  <c r="B43" i="1"/>
  <c r="C31" i="1"/>
  <c r="C38" i="1"/>
  <c r="C47" i="1"/>
  <c r="C46" i="1"/>
  <c r="C40" i="1"/>
  <c r="C45" i="1"/>
  <c r="B40" i="1"/>
  <c r="B45" i="1"/>
  <c r="E11" i="2"/>
  <c r="E9" i="2"/>
  <c r="E12" i="2"/>
  <c r="G11" i="2"/>
  <c r="G10" i="2"/>
  <c r="G9" i="2"/>
  <c r="A26" i="2"/>
  <c r="G23" i="2"/>
  <c r="G22" i="2"/>
  <c r="G21" i="2"/>
  <c r="E21" i="2"/>
  <c r="G5" i="2"/>
  <c r="G3" i="2"/>
  <c r="E5" i="2"/>
  <c r="E3" i="2"/>
  <c r="B18" i="2"/>
  <c r="E6" i="2"/>
  <c r="G6" i="2"/>
</calcChain>
</file>

<file path=xl/sharedStrings.xml><?xml version="1.0" encoding="utf-8"?>
<sst xmlns="http://schemas.openxmlformats.org/spreadsheetml/2006/main" count="77" uniqueCount="68">
  <si>
    <t>MADE IN HULL M&amp;E BUDGET BREAKDOWN</t>
  </si>
  <si>
    <t>EXPENDITURE</t>
  </si>
  <si>
    <t>PREDICTED</t>
  </si>
  <si>
    <t>ACTUAL</t>
  </si>
  <si>
    <t>Notes for Phil</t>
  </si>
  <si>
    <t>Information by Design Costs</t>
  </si>
  <si>
    <t xml:space="preserve">  Project Management &amp; Set Up Costs - MiH Part 1</t>
  </si>
  <si>
    <t xml:space="preserve">  Project Management &amp; Set Up Costs - MiH Part 2</t>
  </si>
  <si>
    <t xml:space="preserve">  Fieldwork - audience measurement - MiH Part 1</t>
  </si>
  <si>
    <t>  Fieldwork - audience measurement - MiH Part 2</t>
  </si>
  <si>
    <t xml:space="preserve">  Fieldwork - contact details collection - MiH Part 1</t>
  </si>
  <si>
    <t xml:space="preserve">  Fieldwork - contact details collection - MiH Part 2</t>
  </si>
  <si>
    <t xml:space="preserve">  Fieldwork - CATI - MiH Part 1</t>
  </si>
  <si>
    <t xml:space="preserve">  Fieldwork - CATI - MiH Part 2</t>
  </si>
  <si>
    <t xml:space="preserve">  Creation and tabulation of data - MiH Part 1</t>
  </si>
  <si>
    <t xml:space="preserve">  Creation and tabulation of data - MiH Part 2</t>
  </si>
  <si>
    <t xml:space="preserve">  PowerPoint Presentation - MiH Part 1</t>
  </si>
  <si>
    <t xml:space="preserve">  PowerPoint Presentation - MiH Part 2</t>
  </si>
  <si>
    <t xml:space="preserve">  Aditional counter(s) for MiH Part 1</t>
  </si>
  <si>
    <t xml:space="preserve">  Additional fieldwork to boost sample to 600 - MiH Part 1</t>
  </si>
  <si>
    <t xml:space="preserve">  Additional fieldwork to boost sample to 600 - MiH Part 2</t>
  </si>
  <si>
    <t xml:space="preserve">  Counting staff and analysis of MiH Part 2 </t>
  </si>
  <si>
    <t xml:space="preserve">  Recruitment of experiential research groups</t>
  </si>
  <si>
    <t xml:space="preserve">  MiH Walk and Talk Group incentives</t>
  </si>
  <si>
    <t xml:space="preserve">  MiH Walk and Talk Group Travel</t>
  </si>
  <si>
    <t>TOTAL COST: IbyD (Option 1)</t>
  </si>
  <si>
    <t>Brennan Research</t>
  </si>
  <si>
    <t xml:space="preserve">  Primary data collection</t>
  </si>
  <si>
    <t xml:space="preserve">  Data analysis</t>
  </si>
  <si>
    <t xml:space="preserve">  Report writing</t>
  </si>
  <si>
    <t>TOTAL COST: Brennan Research</t>
  </si>
  <si>
    <t>Other costs</t>
  </si>
  <si>
    <t xml:space="preserve">  Audience research incentives</t>
  </si>
  <si>
    <t xml:space="preserve">  CCTV Camera System</t>
  </si>
  <si>
    <t xml:space="preserve">  CCTV Electrician Cost</t>
  </si>
  <si>
    <t xml:space="preserve">  Hoist Operator Time for CCTV installation</t>
  </si>
  <si>
    <t>TOTAL COST: Other costs</t>
  </si>
  <si>
    <t>TOTAL COSTS</t>
  </si>
  <si>
    <t>COMMITTED BY UNIVERISTY OF HULL TO IbyD</t>
  </si>
  <si>
    <t>From PO between IbyD and Univeristy of Hull</t>
  </si>
  <si>
    <t>COMMITTED BY UNIVERISTY OF HULL TO Hull 2017</t>
  </si>
  <si>
    <t>Phil please can you check this is correct and this was signed off with Glenn Burgess?</t>
  </si>
  <si>
    <t>TOTAL CONTRIBUTION REQUIRED BY HULL 2017 (OPTION 1)</t>
  </si>
  <si>
    <t>TOTAL CONTRIBUTION REQUIRED BY HULL 2017 (OPTION 2)</t>
  </si>
  <si>
    <t>Daily Rate</t>
  </si>
  <si>
    <t>Cost</t>
  </si>
  <si>
    <t>Audience survey analysis</t>
  </si>
  <si>
    <t>Primary Data Collection</t>
  </si>
  <si>
    <t>Creative Core Team &amp; Artist Pre-Event Interviews</t>
  </si>
  <si>
    <t>Data Analysis</t>
  </si>
  <si>
    <t>Creative Core Team &amp; Artist Pre-Event Interview Analysis</t>
  </si>
  <si>
    <t>Report</t>
  </si>
  <si>
    <t>Creative Core Team &amp; Artist Post-Event Interviews</t>
  </si>
  <si>
    <t>Creative Core Team &amp; Artist Post-Event Interview Analysis</t>
  </si>
  <si>
    <t>Creative Core Team &amp; Artist Post-Event Survey Analysis</t>
  </si>
  <si>
    <t>Heritage Partners Post-Event Interviews</t>
  </si>
  <si>
    <t>Heritage Partners Post-Event Interview Analysis</t>
  </si>
  <si>
    <t>Peer Pre-Event Survey Analysis</t>
  </si>
  <si>
    <t>Peer Post-Event Survey Analysis</t>
  </si>
  <si>
    <t>Delivery Partner Survey Analysis</t>
  </si>
  <si>
    <t>Vox Pop analysis</t>
  </si>
  <si>
    <t>Meeting minutes analysis</t>
  </si>
  <si>
    <t>Audience Focus Group</t>
  </si>
  <si>
    <t>Reporting</t>
  </si>
  <si>
    <t>TOTAL NUMBER OF DAYS</t>
  </si>
  <si>
    <t>Audience Incentives</t>
  </si>
  <si>
    <t>Experiential group</t>
  </si>
  <si>
    <t>Focus group incentives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</si>
</sst>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.00"/>
  </numFmts>
  <fonts count="6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6"/>
      <color theme="1"/>
      <name val="Trebuchet MS"/>
      <family val="2"/>
    </font>
    <font>
      <b/>
      <sz val="11"/>
      <color theme="0"/>
      <name val="Trebuchet MS"/>
      <family val="2"/>
    </font>
    <font>
      <sz val="11"/>
      <color theme="0"/>
      <name val="Trebuchet MS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theme="0"/>
      </top>
      <bottom style="double">
        <color theme="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164" fontId="1" fillId="3" borderId="0" xfId="0" applyNumberFormat="1" applyFont="1" applyFill="1"/>
    <xf numFmtId="0" fontId="1" fillId="3" borderId="0" xfId="0" applyFont="1" applyFill="1"/>
    <xf numFmtId="164" fontId="2" fillId="0" borderId="0" xfId="0" applyNumberFormat="1" applyFont="1"/>
    <xf numFmtId="0" fontId="3" fillId="3" borderId="0" xfId="0" applyFont="1" applyFill="1"/>
    <xf numFmtId="0" fontId="2" fillId="5" borderId="1" xfId="0" applyFont="1" applyFill="1" applyBorder="1"/>
    <xf numFmtId="164" fontId="2" fillId="5" borderId="1" xfId="0" applyNumberFormat="1" applyFont="1" applyFill="1" applyBorder="1"/>
    <xf numFmtId="0" fontId="2" fillId="5" borderId="2" xfId="0" applyFont="1" applyFill="1" applyBorder="1"/>
    <xf numFmtId="164" fontId="1" fillId="5" borderId="2" xfId="0" applyNumberFormat="1" applyFont="1" applyFill="1" applyBorder="1"/>
    <xf numFmtId="0" fontId="1" fillId="5" borderId="2" xfId="0" applyFont="1" applyFill="1" applyBorder="1"/>
    <xf numFmtId="0" fontId="2" fillId="2" borderId="3" xfId="0" applyFont="1" applyFill="1" applyBorder="1"/>
    <xf numFmtId="164" fontId="2" fillId="2" borderId="3" xfId="0" applyNumberFormat="1" applyFont="1" applyFill="1" applyBorder="1" applyAlignment="1">
      <alignment horizontal="center"/>
    </xf>
    <xf numFmtId="0" fontId="2" fillId="3" borderId="1" xfId="0" applyFont="1" applyFill="1" applyBorder="1"/>
    <xf numFmtId="164" fontId="1" fillId="3" borderId="1" xfId="0" applyNumberFormat="1" applyFont="1" applyFill="1" applyBorder="1"/>
    <xf numFmtId="0" fontId="1" fillId="3" borderId="1" xfId="0" applyFont="1" applyFill="1" applyBorder="1"/>
    <xf numFmtId="0" fontId="2" fillId="6" borderId="2" xfId="0" applyFont="1" applyFill="1" applyBorder="1"/>
    <xf numFmtId="164" fontId="1" fillId="6" borderId="2" xfId="0" applyNumberFormat="1" applyFont="1" applyFill="1" applyBorder="1"/>
    <xf numFmtId="0" fontId="1" fillId="6" borderId="2" xfId="0" applyFont="1" applyFill="1" applyBorder="1"/>
    <xf numFmtId="0" fontId="2" fillId="6" borderId="1" xfId="0" applyFont="1" applyFill="1" applyBorder="1"/>
    <xf numFmtId="164" fontId="2" fillId="6" borderId="1" xfId="0" applyNumberFormat="1" applyFont="1" applyFill="1" applyBorder="1"/>
    <xf numFmtId="0" fontId="2" fillId="4" borderId="1" xfId="0" applyFont="1" applyFill="1" applyBorder="1"/>
    <xf numFmtId="164" fontId="2" fillId="4" borderId="1" xfId="0" applyNumberFormat="1" applyFont="1" applyFill="1" applyBorder="1"/>
    <xf numFmtId="0" fontId="1" fillId="4" borderId="1" xfId="0" applyFont="1" applyFill="1" applyBorder="1"/>
    <xf numFmtId="0" fontId="2" fillId="4" borderId="2" xfId="0" applyFont="1" applyFill="1" applyBorder="1"/>
    <xf numFmtId="164" fontId="1" fillId="4" borderId="2" xfId="0" applyNumberFormat="1" applyFont="1" applyFill="1" applyBorder="1"/>
    <xf numFmtId="0" fontId="1" fillId="4" borderId="2" xfId="0" applyFont="1" applyFill="1" applyBorder="1"/>
    <xf numFmtId="0" fontId="2" fillId="7" borderId="4" xfId="0" applyFont="1" applyFill="1" applyBorder="1"/>
    <xf numFmtId="164" fontId="2" fillId="7" borderId="4" xfId="0" applyNumberFormat="1" applyFont="1" applyFill="1" applyBorder="1"/>
    <xf numFmtId="0" fontId="1" fillId="0" borderId="0" xfId="0" applyFont="1" applyBorder="1"/>
    <xf numFmtId="6" fontId="1" fillId="0" borderId="0" xfId="0" applyNumberFormat="1" applyFont="1"/>
    <xf numFmtId="0" fontId="1" fillId="0" borderId="0" xfId="0" applyFont="1" applyFill="1"/>
    <xf numFmtId="164" fontId="1" fillId="0" borderId="0" xfId="0" applyNumberFormat="1" applyFont="1" applyFill="1"/>
    <xf numFmtId="0" fontId="2" fillId="8" borderId="4" xfId="0" applyFont="1" applyFill="1" applyBorder="1"/>
    <xf numFmtId="164" fontId="2" fillId="8" borderId="4" xfId="0" applyNumberFormat="1" applyFont="1" applyFill="1" applyBorder="1"/>
    <xf numFmtId="0" fontId="1" fillId="8" borderId="4" xfId="0" applyFont="1" applyFill="1" applyBorder="1"/>
    <xf numFmtId="0" fontId="4" fillId="9" borderId="5" xfId="0" applyFont="1" applyFill="1" applyBorder="1"/>
    <xf numFmtId="164" fontId="4" fillId="9" borderId="5" xfId="0" applyNumberFormat="1" applyFont="1" applyFill="1" applyBorder="1"/>
    <xf numFmtId="0" fontId="5" fillId="9" borderId="5" xfId="0" applyFont="1" applyFill="1" applyBorder="1"/>
    <xf numFmtId="164" fontId="5" fillId="9" borderId="5" xfId="0" applyNumberFormat="1" applyFont="1" applyFill="1" applyBorder="1"/>
    <xf numFmtId="0" fontId="1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164" fontId="1" fillId="5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8"/>
  <sheetViews>
    <sheetView tabSelected="1" topLeftCell="A27" workbookViewId="0" xr3:uid="{AEA406A1-0E4B-5B11-9CD5-51D6E497D94C}">
      <selection activeCell="A48" sqref="A48"/>
    </sheetView>
  </sheetViews>
  <sheetFormatPr defaultRowHeight="16.5"/>
  <cols>
    <col min="1" max="1" width="63.5703125" style="1" bestFit="1" customWidth="1"/>
    <col min="2" max="3" width="20.85546875" style="3" customWidth="1"/>
    <col min="4" max="4" width="108.42578125" style="1" customWidth="1"/>
    <col min="5" max="5" width="9.140625" style="1"/>
    <col min="6" max="6" width="10.85546875" style="1" bestFit="1" customWidth="1"/>
    <col min="7" max="16384" width="9.140625" style="1"/>
  </cols>
  <sheetData>
    <row r="1" spans="1:4" ht="21">
      <c r="A1" s="7" t="s">
        <v>0</v>
      </c>
      <c r="B1" s="4"/>
      <c r="C1" s="4"/>
      <c r="D1" s="5"/>
    </row>
    <row r="3" spans="1:4">
      <c r="A3" s="15" t="s">
        <v>1</v>
      </c>
      <c r="B3" s="16"/>
      <c r="C3" s="16"/>
      <c r="D3" s="17"/>
    </row>
    <row r="4" spans="1:4">
      <c r="A4" s="13"/>
      <c r="B4" s="14" t="s">
        <v>2</v>
      </c>
      <c r="C4" s="14" t="s">
        <v>3</v>
      </c>
      <c r="D4" s="13" t="s">
        <v>4</v>
      </c>
    </row>
    <row r="5" spans="1:4">
      <c r="A5" s="10" t="s">
        <v>5</v>
      </c>
      <c r="B5" s="11"/>
      <c r="C5" s="11"/>
      <c r="D5" s="12"/>
    </row>
    <row r="6" spans="1:4">
      <c r="A6" s="1" t="s">
        <v>6</v>
      </c>
      <c r="B6" s="3">
        <v>1000</v>
      </c>
      <c r="C6" s="3">
        <v>1000</v>
      </c>
    </row>
    <row r="7" spans="1:4">
      <c r="A7" s="1" t="s">
        <v>7</v>
      </c>
      <c r="B7" s="3">
        <v>1000</v>
      </c>
      <c r="C7" s="3">
        <v>1000</v>
      </c>
    </row>
    <row r="8" spans="1:4">
      <c r="A8" s="1" t="s">
        <v>8</v>
      </c>
      <c r="B8" s="3">
        <v>2800</v>
      </c>
      <c r="C8" s="3">
        <v>3500</v>
      </c>
    </row>
    <row r="9" spans="1:4">
      <c r="A9" s="1" t="s">
        <v>9</v>
      </c>
      <c r="B9" s="3">
        <v>3000</v>
      </c>
      <c r="C9" s="3">
        <v>4212</v>
      </c>
    </row>
    <row r="10" spans="1:4">
      <c r="A10" s="1" t="s">
        <v>10</v>
      </c>
      <c r="B10" s="3">
        <v>680</v>
      </c>
      <c r="C10" s="3">
        <v>680</v>
      </c>
    </row>
    <row r="11" spans="1:4">
      <c r="A11" s="1" t="s">
        <v>11</v>
      </c>
      <c r="B11" s="3">
        <v>680</v>
      </c>
      <c r="C11" s="3">
        <v>680</v>
      </c>
    </row>
    <row r="12" spans="1:4">
      <c r="A12" s="1" t="s">
        <v>12</v>
      </c>
      <c r="B12" s="3">
        <v>1920</v>
      </c>
      <c r="C12" s="3">
        <v>1920</v>
      </c>
    </row>
    <row r="13" spans="1:4">
      <c r="A13" s="1" t="s">
        <v>13</v>
      </c>
      <c r="B13" s="3">
        <v>1920</v>
      </c>
      <c r="C13" s="3">
        <v>1920</v>
      </c>
    </row>
    <row r="14" spans="1:4">
      <c r="A14" s="1" t="s">
        <v>14</v>
      </c>
      <c r="B14" s="3">
        <v>1000</v>
      </c>
      <c r="C14" s="3">
        <v>1000</v>
      </c>
    </row>
    <row r="15" spans="1:4">
      <c r="A15" s="31" t="s">
        <v>15</v>
      </c>
      <c r="B15" s="3">
        <v>1000</v>
      </c>
      <c r="C15" s="3">
        <v>1000</v>
      </c>
    </row>
    <row r="16" spans="1:4">
      <c r="A16" s="33" t="s">
        <v>16</v>
      </c>
      <c r="B16" s="34"/>
      <c r="C16" s="34">
        <v>275</v>
      </c>
      <c r="D16" s="42"/>
    </row>
    <row r="17" spans="1:4">
      <c r="A17" s="33" t="s">
        <v>17</v>
      </c>
      <c r="B17" s="34"/>
      <c r="C17" s="34">
        <v>275</v>
      </c>
      <c r="D17" s="43"/>
    </row>
    <row r="18" spans="1:4">
      <c r="A18" s="1" t="s">
        <v>18</v>
      </c>
      <c r="B18" s="3">
        <v>700</v>
      </c>
      <c r="C18" s="3">
        <v>700</v>
      </c>
    </row>
    <row r="19" spans="1:4">
      <c r="A19" s="1" t="s">
        <v>19</v>
      </c>
      <c r="B19" s="3">
        <v>1530</v>
      </c>
      <c r="C19" s="3">
        <v>1530</v>
      </c>
    </row>
    <row r="20" spans="1:4">
      <c r="A20" s="1" t="s">
        <v>20</v>
      </c>
      <c r="B20" s="3">
        <v>1530</v>
      </c>
      <c r="C20" s="3">
        <v>1530</v>
      </c>
    </row>
    <row r="21" spans="1:4">
      <c r="A21" s="1" t="s">
        <v>21</v>
      </c>
      <c r="B21" s="3">
        <v>560</v>
      </c>
      <c r="C21" s="3">
        <f>1147+120</f>
        <v>1267</v>
      </c>
    </row>
    <row r="22" spans="1:4">
      <c r="A22" s="1" t="s">
        <v>22</v>
      </c>
      <c r="B22" s="3">
        <v>1269</v>
      </c>
      <c r="C22" s="3">
        <v>1269</v>
      </c>
    </row>
    <row r="23" spans="1:4">
      <c r="A23" s="1" t="s">
        <v>23</v>
      </c>
      <c r="B23" s="3">
        <v>0</v>
      </c>
      <c r="C23" s="3">
        <v>400</v>
      </c>
    </row>
    <row r="24" spans="1:4">
      <c r="A24" s="1" t="s">
        <v>24</v>
      </c>
      <c r="B24" s="3">
        <v>0</v>
      </c>
      <c r="C24" s="3">
        <v>100</v>
      </c>
    </row>
    <row r="25" spans="1:4">
      <c r="A25" s="8" t="s">
        <v>25</v>
      </c>
      <c r="B25" s="9">
        <f>SUM(B6:B24)</f>
        <v>20589</v>
      </c>
      <c r="C25" s="9">
        <f>SUM(C6:C24)</f>
        <v>24258</v>
      </c>
      <c r="D25" s="44"/>
    </row>
    <row r="26" spans="1:4">
      <c r="A26" s="2"/>
      <c r="B26" s="6"/>
      <c r="C26" s="6"/>
    </row>
    <row r="27" spans="1:4">
      <c r="A27" s="18" t="s">
        <v>26</v>
      </c>
      <c r="B27" s="19"/>
      <c r="C27" s="19"/>
      <c r="D27" s="20"/>
    </row>
    <row r="28" spans="1:4">
      <c r="A28" s="1" t="s">
        <v>27</v>
      </c>
      <c r="B28" s="3">
        <f>Sheet2!G3</f>
        <v>1750</v>
      </c>
      <c r="C28" s="3">
        <v>1750</v>
      </c>
    </row>
    <row r="29" spans="1:4">
      <c r="A29" s="1" t="s">
        <v>28</v>
      </c>
      <c r="B29" s="3">
        <f>Sheet2!G4</f>
        <v>1375</v>
      </c>
      <c r="C29" s="3">
        <v>1375</v>
      </c>
    </row>
    <row r="30" spans="1:4">
      <c r="A30" s="1" t="s">
        <v>29</v>
      </c>
      <c r="B30" s="3">
        <f>Sheet2!G5</f>
        <v>500</v>
      </c>
      <c r="C30" s="3">
        <v>500</v>
      </c>
    </row>
    <row r="31" spans="1:4">
      <c r="A31" s="21" t="s">
        <v>30</v>
      </c>
      <c r="B31" s="22">
        <f>SUM(B28:B30)</f>
        <v>3625</v>
      </c>
      <c r="C31" s="22">
        <f>SUM(C28:C30)</f>
        <v>3625</v>
      </c>
      <c r="D31" s="21"/>
    </row>
    <row r="33" spans="1:4">
      <c r="A33" s="26" t="s">
        <v>31</v>
      </c>
      <c r="B33" s="27"/>
      <c r="C33" s="27"/>
      <c r="D33" s="28"/>
    </row>
    <row r="34" spans="1:4">
      <c r="A34" s="1" t="s">
        <v>32</v>
      </c>
      <c r="B34" s="3">
        <v>720</v>
      </c>
      <c r="C34" s="3">
        <v>300</v>
      </c>
    </row>
    <row r="35" spans="1:4">
      <c r="A35" s="1" t="s">
        <v>33</v>
      </c>
      <c r="B35" s="3">
        <v>0</v>
      </c>
      <c r="C35" s="3">
        <v>1297</v>
      </c>
    </row>
    <row r="36" spans="1:4">
      <c r="A36" s="1" t="s">
        <v>34</v>
      </c>
      <c r="B36" s="3">
        <v>0</v>
      </c>
      <c r="C36" s="3">
        <v>92</v>
      </c>
    </row>
    <row r="37" spans="1:4">
      <c r="A37" s="1" t="s">
        <v>35</v>
      </c>
      <c r="B37" s="3">
        <v>0</v>
      </c>
      <c r="C37" s="3">
        <v>115.84</v>
      </c>
    </row>
    <row r="38" spans="1:4">
      <c r="A38" s="23" t="s">
        <v>36</v>
      </c>
      <c r="B38" s="24">
        <f>SUM(B34:B37)</f>
        <v>720</v>
      </c>
      <c r="C38" s="24">
        <f>SUM(C34:C37)</f>
        <v>1804.84</v>
      </c>
      <c r="D38" s="25"/>
    </row>
    <row r="39" spans="1:4" ht="17.25" thickBot="1"/>
    <row r="40" spans="1:4" ht="18" thickTop="1" thickBot="1">
      <c r="A40" s="29" t="s">
        <v>37</v>
      </c>
      <c r="B40" s="30">
        <f>SUM(B25,B31,B38)</f>
        <v>24934</v>
      </c>
      <c r="C40" s="30">
        <f>SUM(C25,C31,C38)</f>
        <v>29687.84</v>
      </c>
      <c r="D40" s="29"/>
    </row>
    <row r="41" spans="1:4" ht="18" thickTop="1" thickBot="1"/>
    <row r="42" spans="1:4" ht="18" thickTop="1" thickBot="1">
      <c r="A42" s="35" t="s">
        <v>38</v>
      </c>
      <c r="B42" s="36">
        <v>20589</v>
      </c>
      <c r="C42" s="36">
        <v>20589</v>
      </c>
      <c r="D42" s="37" t="s">
        <v>39</v>
      </c>
    </row>
    <row r="43" spans="1:4" ht="18" thickTop="1" thickBot="1">
      <c r="A43" s="35" t="s">
        <v>40</v>
      </c>
      <c r="B43" s="36">
        <f>B31+B38</f>
        <v>4345</v>
      </c>
      <c r="C43" s="36">
        <f>B31+B38</f>
        <v>4345</v>
      </c>
      <c r="D43" s="37" t="s">
        <v>41</v>
      </c>
    </row>
    <row r="44" spans="1:4" ht="18" thickTop="1" thickBot="1">
      <c r="A44" s="2"/>
    </row>
    <row r="45" spans="1:4" ht="18" thickTop="1" thickBot="1">
      <c r="A45" s="38" t="s">
        <v>42</v>
      </c>
      <c r="B45" s="39">
        <f>B40-SUM(B42:B43)</f>
        <v>0</v>
      </c>
      <c r="C45" s="39">
        <f>C40-SUM(C42:C43)</f>
        <v>4753.84</v>
      </c>
      <c r="D45" s="40"/>
    </row>
    <row r="46" spans="1:4" ht="18" thickTop="1" thickBot="1">
      <c r="A46" s="38" t="s">
        <v>43</v>
      </c>
      <c r="B46" s="41"/>
      <c r="C46" s="39" t="e">
        <f>#REF!-SUM(C42:C43)</f>
        <v>#REF!</v>
      </c>
      <c r="D46" s="40"/>
    </row>
    <row r="47" spans="1:4" ht="18" thickTop="1" thickBot="1">
      <c r="A47" s="38" t="s">
        <v>43</v>
      </c>
      <c r="B47" s="41"/>
      <c r="C47" s="39" t="e">
        <f>#REF!-SUM(C42:C43)</f>
        <v>#REF!</v>
      </c>
      <c r="D47" s="40"/>
    </row>
    <row r="48" spans="1:4" ht="17.25" thickTop="1"/>
  </sheetData>
  <mergeCells count="1">
    <mergeCell ref="D16:D17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26"/>
  <sheetViews>
    <sheetView workbookViewId="0" xr3:uid="{958C4451-9541-5A59-BF78-D2F731DF1C81}">
      <selection activeCell="D25" sqref="D25"/>
    </sheetView>
  </sheetViews>
  <sheetFormatPr defaultRowHeight="16.5"/>
  <cols>
    <col min="1" max="1" width="53.5703125" style="1" bestFit="1" customWidth="1"/>
    <col min="2" max="2" width="9.140625" style="1"/>
    <col min="3" max="3" width="16.42578125" style="1" customWidth="1"/>
    <col min="4" max="4" width="40.85546875" style="1" customWidth="1"/>
    <col min="5" max="5" width="9.140625" style="1"/>
    <col min="6" max="6" width="14.140625" style="1" customWidth="1"/>
    <col min="7" max="7" width="12.28515625" style="1" customWidth="1"/>
    <col min="8" max="16384" width="9.140625" style="1"/>
  </cols>
  <sheetData>
    <row r="2" spans="1:7">
      <c r="A2" s="2" t="s">
        <v>26</v>
      </c>
      <c r="D2" s="1" t="s">
        <v>2</v>
      </c>
      <c r="F2" s="1" t="s">
        <v>44</v>
      </c>
      <c r="G2" s="1" t="s">
        <v>45</v>
      </c>
    </row>
    <row r="3" spans="1:7">
      <c r="A3" s="1" t="s">
        <v>46</v>
      </c>
      <c r="B3" s="1">
        <v>0</v>
      </c>
      <c r="D3" s="1" t="s">
        <v>47</v>
      </c>
      <c r="E3" s="1">
        <f>SUM(B4,B6,B9,B16)</f>
        <v>7</v>
      </c>
      <c r="F3" s="32">
        <v>250</v>
      </c>
      <c r="G3" s="32">
        <f>E3*F3</f>
        <v>1750</v>
      </c>
    </row>
    <row r="4" spans="1:7">
      <c r="A4" s="1" t="s">
        <v>48</v>
      </c>
      <c r="B4" s="1">
        <v>2</v>
      </c>
      <c r="D4" s="1" t="s">
        <v>49</v>
      </c>
      <c r="E4" s="1">
        <f>SUM(B3,B5,B7,B8,B10,B11,B12,B13,B14,B15)</f>
        <v>5.5</v>
      </c>
      <c r="F4" s="32">
        <v>250</v>
      </c>
      <c r="G4" s="32">
        <f t="shared" ref="G4:G6" si="0">E4*F4</f>
        <v>1375</v>
      </c>
    </row>
    <row r="5" spans="1:7">
      <c r="A5" s="1" t="s">
        <v>50</v>
      </c>
      <c r="B5" s="1">
        <v>1</v>
      </c>
      <c r="D5" s="1" t="s">
        <v>51</v>
      </c>
      <c r="E5" s="1">
        <f>SUM(B17)</f>
        <v>2</v>
      </c>
      <c r="F5" s="32">
        <v>250</v>
      </c>
      <c r="G5" s="32">
        <f t="shared" si="0"/>
        <v>500</v>
      </c>
    </row>
    <row r="6" spans="1:7">
      <c r="A6" s="1" t="s">
        <v>52</v>
      </c>
      <c r="B6" s="1">
        <v>2</v>
      </c>
      <c r="E6" s="1">
        <f>SUM(E3:E5)</f>
        <v>14.5</v>
      </c>
      <c r="F6" s="32">
        <v>250</v>
      </c>
      <c r="G6" s="32">
        <f t="shared" si="0"/>
        <v>3625</v>
      </c>
    </row>
    <row r="7" spans="1:7">
      <c r="A7" s="1" t="s">
        <v>53</v>
      </c>
      <c r="B7" s="1">
        <v>1</v>
      </c>
    </row>
    <row r="8" spans="1:7">
      <c r="A8" s="1" t="s">
        <v>54</v>
      </c>
      <c r="B8" s="1">
        <v>1</v>
      </c>
      <c r="D8" s="1" t="s">
        <v>3</v>
      </c>
      <c r="F8" s="1" t="s">
        <v>44</v>
      </c>
      <c r="G8" s="1" t="s">
        <v>45</v>
      </c>
    </row>
    <row r="9" spans="1:7">
      <c r="A9" s="1" t="s">
        <v>55</v>
      </c>
      <c r="B9" s="1">
        <v>1</v>
      </c>
      <c r="D9" s="1" t="s">
        <v>47</v>
      </c>
      <c r="E9" s="1">
        <f>E3</f>
        <v>7</v>
      </c>
      <c r="F9" s="32">
        <v>250</v>
      </c>
      <c r="G9" s="32">
        <f>E9*F9</f>
        <v>1750</v>
      </c>
    </row>
    <row r="10" spans="1:7">
      <c r="A10" s="1" t="s">
        <v>56</v>
      </c>
      <c r="B10" s="1">
        <v>1</v>
      </c>
      <c r="D10" s="1" t="s">
        <v>49</v>
      </c>
      <c r="E10" s="1">
        <f>SUM(B5,B7,B8,B10,B11,B12,B13)</f>
        <v>5.5</v>
      </c>
      <c r="F10" s="32">
        <v>250</v>
      </c>
      <c r="G10" s="32">
        <f t="shared" ref="G10:G12" si="1">E10*F10</f>
        <v>1375</v>
      </c>
    </row>
    <row r="11" spans="1:7">
      <c r="A11" s="1" t="s">
        <v>57</v>
      </c>
      <c r="B11" s="1">
        <v>0.5</v>
      </c>
      <c r="D11" s="1" t="s">
        <v>51</v>
      </c>
      <c r="E11" s="1">
        <f>E5</f>
        <v>2</v>
      </c>
      <c r="F11" s="32">
        <v>250</v>
      </c>
      <c r="G11" s="32">
        <f t="shared" si="1"/>
        <v>500</v>
      </c>
    </row>
    <row r="12" spans="1:7">
      <c r="A12" s="1" t="s">
        <v>58</v>
      </c>
      <c r="B12" s="1">
        <v>0.5</v>
      </c>
      <c r="E12" s="1">
        <f>SUM(E9:E11)</f>
        <v>14.5</v>
      </c>
      <c r="F12" s="32">
        <v>250</v>
      </c>
      <c r="G12" s="32">
        <f>SUM(G9:G11)</f>
        <v>3625</v>
      </c>
    </row>
    <row r="13" spans="1:7">
      <c r="A13" s="1" t="s">
        <v>59</v>
      </c>
      <c r="B13" s="1">
        <v>0.5</v>
      </c>
    </row>
    <row r="14" spans="1:7">
      <c r="A14" s="1" t="s">
        <v>60</v>
      </c>
      <c r="B14" s="1">
        <v>0</v>
      </c>
    </row>
    <row r="15" spans="1:7">
      <c r="A15" s="1" t="s">
        <v>61</v>
      </c>
      <c r="B15" s="1">
        <v>0</v>
      </c>
    </row>
    <row r="16" spans="1:7">
      <c r="A16" s="1" t="s">
        <v>62</v>
      </c>
      <c r="B16" s="1">
        <v>2</v>
      </c>
    </row>
    <row r="17" spans="1:7">
      <c r="A17" s="1" t="s">
        <v>63</v>
      </c>
      <c r="B17" s="1">
        <v>2</v>
      </c>
    </row>
    <row r="18" spans="1:7">
      <c r="A18" s="1" t="s">
        <v>64</v>
      </c>
      <c r="B18" s="1">
        <f>SUM(B3:B17)</f>
        <v>14.5</v>
      </c>
    </row>
    <row r="19" spans="1:7">
      <c r="B19" s="32"/>
    </row>
    <row r="20" spans="1:7">
      <c r="D20" s="2" t="s">
        <v>65</v>
      </c>
    </row>
    <row r="21" spans="1:7">
      <c r="D21" s="1" t="s">
        <v>66</v>
      </c>
      <c r="E21" s="1">
        <f>14*3</f>
        <v>42</v>
      </c>
      <c r="F21" s="32">
        <v>10</v>
      </c>
      <c r="G21" s="32">
        <f>E21*F21</f>
        <v>420</v>
      </c>
    </row>
    <row r="22" spans="1:7">
      <c r="D22" s="1" t="s">
        <v>67</v>
      </c>
      <c r="E22" s="1">
        <v>20</v>
      </c>
      <c r="F22" s="32">
        <v>15</v>
      </c>
      <c r="G22" s="32">
        <f>E22*F22</f>
        <v>300</v>
      </c>
    </row>
    <row r="23" spans="1:7">
      <c r="G23" s="32">
        <f>SUM(G21:G22)</f>
        <v>720</v>
      </c>
    </row>
    <row r="26" spans="1:7">
      <c r="A26" s="1">
        <f>250*1.5</f>
        <v>375</v>
      </c>
    </row>
  </sheetData>
  <pageMargins left="0.7" right="0.7" top="0.75" bottom="0.75" header="0.3" footer="0.3"/>
  <pageSetup paperSize="9"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0129174-c05c-43cc-8e32-21fcbdfe51bb">
      <UserInfo>
        <DisplayName>Phil Batty</DisplayName>
        <AccountId>72</AccountId>
        <AccountType/>
      </UserInfo>
    </SharedWithUsers>
    <Sensitivity xmlns="80129174-c05c-43cc-8e32-21fcbdfe51bb" xsi:nil="true"/>
    <wic_System_Copyright xmlns="http://schemas.microsoft.com/sharepoint/v3/fields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413C09-48D6-4E0D-9444-CAB294CC09C0}"/>
</file>

<file path=customXml/itemProps2.xml><?xml version="1.0" encoding="utf-8"?>
<ds:datastoreItem xmlns:ds="http://schemas.openxmlformats.org/officeDocument/2006/customXml" ds:itemID="{47EA5162-1DE5-441F-8B3C-2871AB9AC6E3}"/>
</file>

<file path=customXml/itemProps3.xml><?xml version="1.0" encoding="utf-8"?>
<ds:datastoreItem xmlns:ds="http://schemas.openxmlformats.org/officeDocument/2006/customXml" ds:itemID="{6EE64347-BA00-4A5C-9617-9B57C81DA0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Unwin Elinor</dc:creator>
  <cp:keywords/>
  <dc:description/>
  <cp:lastModifiedBy>Elinor Unwin</cp:lastModifiedBy>
  <cp:revision/>
  <dcterms:created xsi:type="dcterms:W3CDTF">2016-12-16T15:27:12Z</dcterms:created>
  <dcterms:modified xsi:type="dcterms:W3CDTF">2017-06-19T15:32:55Z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