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hull2017.sharepoint.com/Projects/Humber Street Gallery/A_Budget/"/>
    </mc:Choice>
  </mc:AlternateContent>
  <bookViews>
    <workbookView xWindow="0" yWindow="0" windowWidth="28800" windowHeight="1191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2" i="1" l="1"/>
  <c r="L62" i="1"/>
  <c r="M61" i="1"/>
  <c r="L61" i="1"/>
  <c r="K61" i="1"/>
  <c r="M60" i="1"/>
  <c r="L60" i="1"/>
  <c r="M59" i="1"/>
  <c r="L59" i="1"/>
  <c r="M58" i="1"/>
  <c r="L58" i="1"/>
  <c r="M57" i="1"/>
  <c r="L57" i="1"/>
  <c r="K57" i="1"/>
  <c r="M56" i="1"/>
  <c r="M55" i="1"/>
  <c r="L55" i="1"/>
  <c r="K55" i="1"/>
  <c r="M54" i="1"/>
  <c r="L54" i="1"/>
  <c r="M53" i="1"/>
  <c r="L53" i="1"/>
  <c r="K53" i="1"/>
  <c r="M52" i="1"/>
  <c r="K52" i="1"/>
  <c r="M51" i="1"/>
  <c r="L51" i="1"/>
  <c r="M50" i="1"/>
  <c r="L50" i="1"/>
  <c r="M49" i="1"/>
  <c r="L49" i="1"/>
  <c r="K49" i="1"/>
  <c r="M48" i="1"/>
  <c r="L48" i="1"/>
  <c r="M47" i="1"/>
  <c r="L47" i="1"/>
  <c r="M46" i="1"/>
  <c r="L46" i="1"/>
  <c r="M45" i="1"/>
  <c r="L45" i="1"/>
  <c r="K45" i="1"/>
  <c r="M44" i="1"/>
  <c r="L44" i="1"/>
  <c r="M43" i="1"/>
  <c r="K43" i="1"/>
  <c r="M42" i="1"/>
  <c r="L42" i="1"/>
  <c r="K37" i="1"/>
  <c r="K36" i="1"/>
  <c r="K35" i="1"/>
  <c r="K34" i="1"/>
  <c r="K32" i="1"/>
  <c r="M37" i="1"/>
  <c r="M36" i="1"/>
  <c r="L36" i="1"/>
  <c r="M35" i="1"/>
  <c r="M34" i="1"/>
  <c r="M33" i="1"/>
  <c r="L33" i="1"/>
  <c r="M32" i="1"/>
  <c r="L32" i="1"/>
  <c r="M31" i="1"/>
  <c r="L31" i="1"/>
  <c r="J64" i="1"/>
  <c r="G64" i="1"/>
  <c r="H61" i="1"/>
  <c r="E60" i="1"/>
  <c r="K60" i="1" s="1"/>
  <c r="E59" i="1"/>
  <c r="K59" i="1" s="1"/>
  <c r="E58" i="1"/>
  <c r="K58" i="1" s="1"/>
  <c r="F57" i="1"/>
  <c r="F56" i="1"/>
  <c r="L56" i="1" s="1"/>
  <c r="E56" i="1"/>
  <c r="K56" i="1" s="1"/>
  <c r="E55" i="1"/>
  <c r="E54" i="1"/>
  <c r="K54" i="1" s="1"/>
  <c r="F52" i="1"/>
  <c r="L52" i="1" s="1"/>
  <c r="H51" i="1"/>
  <c r="K51" i="1" s="1"/>
  <c r="H50" i="1"/>
  <c r="K50" i="1" s="1"/>
  <c r="H49" i="1"/>
  <c r="H48" i="1"/>
  <c r="K48" i="1" s="1"/>
  <c r="H47" i="1"/>
  <c r="K47" i="1" s="1"/>
  <c r="H46" i="1"/>
  <c r="K46" i="1" s="1"/>
  <c r="H45" i="1"/>
  <c r="H44" i="1"/>
  <c r="K44" i="1" s="1"/>
  <c r="I34" i="1"/>
  <c r="H31" i="1" s="1"/>
  <c r="I43" i="1"/>
  <c r="L43" i="1" s="1"/>
  <c r="H42" i="1"/>
  <c r="K42" i="1" s="1"/>
  <c r="H33" i="1"/>
  <c r="K33" i="1" s="1"/>
  <c r="H62" i="1"/>
  <c r="K62" i="1" s="1"/>
  <c r="F37" i="1"/>
  <c r="L37" i="1" s="1"/>
  <c r="F36" i="1"/>
  <c r="F35" i="1"/>
  <c r="L35" i="1" s="1"/>
  <c r="H64" i="1" l="1"/>
  <c r="K31" i="1"/>
  <c r="K64" i="1" s="1"/>
  <c r="E64" i="1"/>
  <c r="I64" i="1"/>
  <c r="F64" i="1"/>
  <c r="L34" i="1"/>
  <c r="L64" i="1" s="1"/>
  <c r="M64" i="1"/>
  <c r="AP21" i="1" l="1"/>
  <c r="AQ20" i="1"/>
  <c r="AP20" i="1"/>
  <c r="AP19" i="1"/>
  <c r="AQ18" i="1"/>
  <c r="AP18" i="1"/>
  <c r="AQ17" i="1"/>
  <c r="AP17" i="1"/>
  <c r="AQ16" i="1"/>
  <c r="AP16" i="1"/>
  <c r="AQ15" i="1"/>
  <c r="AP15" i="1"/>
  <c r="AQ14" i="1"/>
  <c r="AP14" i="1"/>
  <c r="E20" i="1"/>
  <c r="E18" i="1"/>
  <c r="AO18" i="1" s="1"/>
  <c r="E16" i="1"/>
  <c r="E15" i="1"/>
  <c r="E14" i="1"/>
  <c r="G13" i="1"/>
  <c r="E13" i="1"/>
  <c r="F9" i="1"/>
  <c r="E8" i="1"/>
  <c r="G8" i="1" s="1"/>
  <c r="H20" i="1" l="1"/>
  <c r="AO20" i="1" s="1"/>
  <c r="H15" i="1"/>
  <c r="AO15" i="1" s="1"/>
  <c r="J13" i="1"/>
  <c r="H13" i="1"/>
  <c r="I9" i="1"/>
  <c r="J9" i="1" s="1"/>
  <c r="H8" i="1"/>
  <c r="J8" i="1" s="1"/>
  <c r="L13" i="1" l="1"/>
  <c r="AP13" i="1" s="1"/>
  <c r="K13" i="1"/>
  <c r="N16" i="1" l="1"/>
  <c r="N13" i="1"/>
  <c r="S13" i="1" l="1"/>
  <c r="Q13" i="1"/>
  <c r="T17" i="1" l="1"/>
  <c r="AO17" i="1" s="1"/>
  <c r="W16" i="1" l="1"/>
  <c r="AO16" i="1" s="1"/>
  <c r="W13" i="1"/>
  <c r="AQ10" i="1" l="1"/>
  <c r="AP10" i="1"/>
  <c r="AO10" i="1"/>
  <c r="AO9" i="1"/>
  <c r="AP8" i="1"/>
  <c r="G24" i="1"/>
  <c r="F24" i="1"/>
  <c r="E24" i="1"/>
  <c r="J24" i="1"/>
  <c r="I24" i="1"/>
  <c r="H24" i="1"/>
  <c r="AB21" i="1"/>
  <c r="AQ21" i="1" s="1"/>
  <c r="Z21" i="1"/>
  <c r="AO21" i="1" s="1"/>
  <c r="Z13" i="1"/>
  <c r="AB13" i="1"/>
  <c r="AC13" i="1" l="1"/>
  <c r="AF13" i="1" l="1"/>
  <c r="AI14" i="1" l="1"/>
  <c r="AO14" i="1" s="1"/>
  <c r="AN19" i="1" l="1"/>
  <c r="AQ19" i="1" s="1"/>
  <c r="AN13" i="1"/>
  <c r="AQ13" i="1" s="1"/>
  <c r="AL13" i="1"/>
  <c r="AO13" i="1" s="1"/>
  <c r="AL19" i="1"/>
  <c r="AO19" i="1" s="1"/>
  <c r="AM9" i="1"/>
  <c r="AM24" i="1" s="1"/>
  <c r="AL8" i="1"/>
  <c r="AN8" i="1" l="1"/>
  <c r="AL24" i="1"/>
  <c r="AJ9" i="1"/>
  <c r="AJ24" i="1" s="1"/>
  <c r="AI8" i="1"/>
  <c r="AN24" i="1" l="1"/>
  <c r="AI24" i="1"/>
  <c r="AK8" i="1"/>
  <c r="AK24" i="1" s="1"/>
  <c r="AG9" i="1"/>
  <c r="AG24" i="1" s="1"/>
  <c r="AF8" i="1"/>
  <c r="AH8" i="1" l="1"/>
  <c r="AF24" i="1"/>
  <c r="AD9" i="1"/>
  <c r="AD24" i="1" s="1"/>
  <c r="AC8" i="1"/>
  <c r="AC24" i="1" l="1"/>
  <c r="AE8" i="1"/>
  <c r="AE24" i="1" s="1"/>
  <c r="AH24" i="1"/>
  <c r="AA9" i="1"/>
  <c r="AA24" i="1" s="1"/>
  <c r="Z8" i="1"/>
  <c r="AB8" i="1" s="1"/>
  <c r="AB24" i="1" s="1"/>
  <c r="Z24" i="1" l="1"/>
  <c r="X9" i="1"/>
  <c r="W8" i="1"/>
  <c r="Y8" i="1" s="1"/>
  <c r="Y24" i="1" s="1"/>
  <c r="U9" i="1"/>
  <c r="U24" i="1" s="1"/>
  <c r="T8" i="1"/>
  <c r="T24" i="1" l="1"/>
  <c r="V8" i="1"/>
  <c r="V24" i="1" s="1"/>
  <c r="W24" i="1"/>
  <c r="X24" i="1"/>
  <c r="R9" i="1"/>
  <c r="R24" i="1" s="1"/>
  <c r="Q8" i="1"/>
  <c r="S8" i="1" s="1"/>
  <c r="S24" i="1" s="1"/>
  <c r="Q24" i="1" l="1"/>
  <c r="O9" i="1"/>
  <c r="N8" i="1"/>
  <c r="P8" i="1" s="1"/>
  <c r="P24" i="1" s="1"/>
  <c r="N24" i="1" l="1"/>
  <c r="O24" i="1"/>
  <c r="K8" i="1"/>
  <c r="L9" i="1"/>
  <c r="K24" i="1" l="1"/>
  <c r="M8" i="1"/>
  <c r="L24" i="1"/>
  <c r="M9" i="1"/>
  <c r="AQ9" i="1" s="1"/>
  <c r="AP9" i="1"/>
  <c r="AP24" i="1" s="1"/>
  <c r="AO8" i="1"/>
  <c r="AO24" i="1" s="1"/>
  <c r="M24" i="1" l="1"/>
  <c r="AQ8" i="1"/>
  <c r="AQ24" i="1" s="1"/>
</calcChain>
</file>

<file path=xl/sharedStrings.xml><?xml version="1.0" encoding="utf-8"?>
<sst xmlns="http://schemas.openxmlformats.org/spreadsheetml/2006/main" count="127" uniqueCount="59">
  <si>
    <t>Income</t>
  </si>
  <si>
    <t>Cash</t>
  </si>
  <si>
    <t>VIK</t>
  </si>
  <si>
    <t>Budget</t>
  </si>
  <si>
    <t>Actual</t>
  </si>
  <si>
    <t>Capital / fit out</t>
  </si>
  <si>
    <t>Projects</t>
  </si>
  <si>
    <t>COUM</t>
  </si>
  <si>
    <t>Re-rooted</t>
  </si>
  <si>
    <t>Running costs</t>
  </si>
  <si>
    <t>Expenditure</t>
  </si>
  <si>
    <t>Marketing</t>
  </si>
  <si>
    <t>Staffing</t>
  </si>
  <si>
    <t>WORM</t>
  </si>
  <si>
    <t>Hull 2017</t>
  </si>
  <si>
    <t>P&amp;O</t>
  </si>
  <si>
    <t>Lee Karen Stow</t>
  </si>
  <si>
    <t>Travel Photographer</t>
  </si>
  <si>
    <t>Commissioning</t>
  </si>
  <si>
    <t>BALANCE</t>
  </si>
  <si>
    <t>Sarah Lucas</t>
  </si>
  <si>
    <t>Magnum Photography</t>
  </si>
  <si>
    <t>Technical &amp; Production</t>
  </si>
  <si>
    <t>LGBTQ Gallery</t>
  </si>
  <si>
    <t>Travel costs</t>
  </si>
  <si>
    <t>Somewhere Becoming Sea</t>
  </si>
  <si>
    <t>Euro Photography 2017</t>
  </si>
  <si>
    <t>Magic Assemblage</t>
  </si>
  <si>
    <t>Central admin</t>
  </si>
  <si>
    <t>Ticketing</t>
  </si>
  <si>
    <t>TOTAL</t>
  </si>
  <si>
    <t>R&amp;D</t>
  </si>
  <si>
    <t>Admin</t>
  </si>
  <si>
    <t>Venue costs</t>
  </si>
  <si>
    <t>Creative</t>
  </si>
  <si>
    <t>Legal</t>
  </si>
  <si>
    <t>Food &amp; Beverage sales</t>
  </si>
  <si>
    <t>Wykeland</t>
  </si>
  <si>
    <t>KCOM</t>
  </si>
  <si>
    <t>Paragon</t>
  </si>
  <si>
    <t>Paint</t>
  </si>
  <si>
    <t>Utilities</t>
  </si>
  <si>
    <t>Rent</t>
  </si>
  <si>
    <t>Rates</t>
  </si>
  <si>
    <t>Insurance</t>
  </si>
  <si>
    <t>Repairs &amp; Maintenance</t>
  </si>
  <si>
    <t>Water rates</t>
  </si>
  <si>
    <t>Cleaning</t>
  </si>
  <si>
    <t>Licence fees</t>
  </si>
  <si>
    <t>Health &amp; safety</t>
  </si>
  <si>
    <t>Staff Training</t>
  </si>
  <si>
    <t>IT costs</t>
  </si>
  <si>
    <t>Gallery Fitout</t>
  </si>
  <si>
    <t>LED Lighting</t>
  </si>
  <si>
    <t>Lighting installation</t>
  </si>
  <si>
    <t>Paint for interior</t>
  </si>
  <si>
    <t>Decorators</t>
  </si>
  <si>
    <t>Furniture</t>
  </si>
  <si>
    <t>Gallert running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</si>
</sst>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164" fontId="0" fillId="0" borderId="4" xfId="1" applyNumberFormat="1" applyFont="1" applyBorder="1"/>
    <xf numFmtId="164" fontId="0" fillId="0" borderId="0" xfId="1" applyNumberFormat="1" applyFont="1" applyBorder="1"/>
    <xf numFmtId="164" fontId="0" fillId="0" borderId="5" xfId="1" applyNumberFormat="1" applyFont="1" applyBorder="1"/>
    <xf numFmtId="164" fontId="0" fillId="2" borderId="4" xfId="1" applyNumberFormat="1" applyFont="1" applyFill="1" applyBorder="1"/>
    <xf numFmtId="164" fontId="0" fillId="2" borderId="0" xfId="1" applyNumberFormat="1" applyFont="1" applyFill="1" applyBorder="1"/>
    <xf numFmtId="164" fontId="0" fillId="2" borderId="5" xfId="1" applyNumberFormat="1" applyFont="1" applyFill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164" fontId="1" fillId="0" borderId="6" xfId="1" applyNumberFormat="1" applyFont="1" applyBorder="1"/>
    <xf numFmtId="164" fontId="1" fillId="0" borderId="7" xfId="1" applyNumberFormat="1" applyFont="1" applyBorder="1"/>
    <xf numFmtId="164" fontId="1" fillId="0" borderId="8" xfId="1" applyNumberFormat="1" applyFont="1" applyBorder="1"/>
    <xf numFmtId="164" fontId="1" fillId="2" borderId="6" xfId="1" applyNumberFormat="1" applyFont="1" applyFill="1" applyBorder="1"/>
    <xf numFmtId="164" fontId="1" fillId="2" borderId="7" xfId="1" applyNumberFormat="1" applyFont="1" applyFill="1" applyBorder="1"/>
    <xf numFmtId="164" fontId="1" fillId="2" borderId="8" xfId="1" applyNumberFormat="1" applyFont="1" applyFill="1" applyBorder="1"/>
    <xf numFmtId="0" fontId="1" fillId="0" borderId="4" xfId="0" applyFont="1" applyBorder="1"/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customXml" Target="../customXml/item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Humber%20Street%20Gallery/COUM/Budget/20160523%20COUM%20live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Euro2017%20liv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Craft%20council%20liv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Central%20admin%20live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Humber%20Street%20Gallery/Operations/Budget_Cashflow%20Gallery%20Running%20Costs%20LIV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Humber%20Street%20Gallery/ReRooted/A_Budget/160607_PROD_SHU_ReRooted-Budge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Worm%20Festival%20Liv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Women%20of%20SL%20liv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TPOTY%20Liv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Sarah%20Lucas%20liv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Magnum%20liv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LGBTQ%20gallery%20liv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VU%20Liv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 - READ THIS"/>
      <sheetName val="Sheet1"/>
      <sheetName val="COL IJ"/>
      <sheetName val="Cover Sheet"/>
      <sheetName val="SUMMARY"/>
      <sheetName val="Cash flow summary"/>
      <sheetName val="Programme &amp; Delivery"/>
      <sheetName val="PROJECT SUMMARY"/>
      <sheetName val="Commissioning &amp; Fees"/>
      <sheetName val="Development R&amp;D"/>
      <sheetName val="Creative &amp; Production"/>
      <sheetName val="Performers"/>
      <sheetName val="Rehearsal Costs"/>
      <sheetName val="Technical &amp; Production"/>
      <sheetName val="Venue_Logistics"/>
      <sheetName val="Legal &amp; Documentation"/>
      <sheetName val="Marketing Digital Comms"/>
      <sheetName val="Education &amp; Community"/>
      <sheetName val="Volunteering"/>
      <sheetName val="Artist &amp; Guest Liaison"/>
      <sheetName val="Running Costs"/>
      <sheetName val="Admin &amp; Misc"/>
      <sheetName val="15"/>
      <sheetName val="Ticketing"/>
      <sheetName val="Merchandise"/>
      <sheetName val=" Income Miscellaneou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9">
          <cell r="D29">
            <v>105643</v>
          </cell>
          <cell r="F29">
            <v>105643</v>
          </cell>
          <cell r="K29">
            <v>0</v>
          </cell>
        </row>
      </sheetData>
      <sheetData sheetId="5">
        <row r="27">
          <cell r="J27">
            <v>0</v>
          </cell>
        </row>
      </sheetData>
      <sheetData sheetId="6" refreshError="1"/>
      <sheetData sheetId="7">
        <row r="644">
          <cell r="F644">
            <v>0</v>
          </cell>
        </row>
      </sheetData>
      <sheetData sheetId="8" refreshError="1">
        <row r="66">
          <cell r="G66">
            <v>84100</v>
          </cell>
          <cell r="O66">
            <v>35000</v>
          </cell>
        </row>
      </sheetData>
      <sheetData sheetId="9" refreshError="1">
        <row r="79">
          <cell r="G79">
            <v>900</v>
          </cell>
        </row>
      </sheetData>
      <sheetData sheetId="10" refreshError="1">
        <row r="102">
          <cell r="G102">
            <v>1443</v>
          </cell>
        </row>
      </sheetData>
      <sheetData sheetId="11" refreshError="1"/>
      <sheetData sheetId="12" refreshError="1"/>
      <sheetData sheetId="13" refreshError="1">
        <row r="115">
          <cell r="G115">
            <v>6200</v>
          </cell>
        </row>
      </sheetData>
      <sheetData sheetId="14" refreshError="1"/>
      <sheetData sheetId="15" refreshError="1">
        <row r="64">
          <cell r="G64">
            <v>1000</v>
          </cell>
        </row>
      </sheetData>
      <sheetData sheetId="16" refreshError="1">
        <row r="66">
          <cell r="G66">
            <v>12000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 - READ THIS"/>
      <sheetName val="Sheet1"/>
      <sheetName val="COL IJ"/>
      <sheetName val="Cover Sheet"/>
      <sheetName val="SUMMARY"/>
      <sheetName val="Cash flow summary"/>
      <sheetName val="Programme &amp; Delivery"/>
      <sheetName val="PROJECT SUMMARY"/>
      <sheetName val="Commissioning &amp; Fees"/>
      <sheetName val="Development R&amp;D"/>
      <sheetName val="Creative &amp; Production"/>
      <sheetName val="Performers"/>
      <sheetName val="Rehearsal Costs"/>
      <sheetName val="Technical &amp; Production"/>
      <sheetName val="Venue_Logistics"/>
      <sheetName val="Legal &amp; Documentation"/>
      <sheetName val="Marketing Digital Comms"/>
      <sheetName val="Education &amp; Community"/>
      <sheetName val="Volunteering"/>
      <sheetName val="Artist &amp; Guest Liaison"/>
      <sheetName val="Running Costs"/>
      <sheetName val="Admin &amp; Misc"/>
      <sheetName val="15"/>
      <sheetName val="Ticketing"/>
      <sheetName val="Merchandise"/>
      <sheetName val=" Income Miscellaneou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9">
          <cell r="D29">
            <v>7000</v>
          </cell>
          <cell r="F29">
            <v>7000</v>
          </cell>
          <cell r="K29">
            <v>0</v>
          </cell>
        </row>
      </sheetData>
      <sheetData sheetId="5">
        <row r="27">
          <cell r="J27">
            <v>0</v>
          </cell>
        </row>
      </sheetData>
      <sheetData sheetId="6" refreshError="1"/>
      <sheetData sheetId="7">
        <row r="644">
          <cell r="F644">
            <v>0</v>
          </cell>
        </row>
      </sheetData>
      <sheetData sheetId="8" refreshError="1">
        <row r="66">
          <cell r="G66">
            <v>7000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 - READ THIS"/>
      <sheetName val="Sheet1"/>
      <sheetName val="COL IJ"/>
      <sheetName val="Cover Sheet"/>
      <sheetName val="SUMMARY"/>
      <sheetName val="Cash flow summary"/>
      <sheetName val="Programme &amp; Delivery"/>
      <sheetName val="PROJECT SUMMARY"/>
      <sheetName val="Commissioning &amp; Fees"/>
      <sheetName val="Development R&amp;D"/>
      <sheetName val="Creative &amp; Production"/>
      <sheetName val="Performers"/>
      <sheetName val="Rehearsal Costs"/>
      <sheetName val="Technical &amp; Production"/>
      <sheetName val="Venue_Logistics"/>
      <sheetName val="Legal &amp; Documentation"/>
      <sheetName val="Marketing Digital Comms"/>
      <sheetName val="Education &amp; Community"/>
      <sheetName val="Volunteering"/>
      <sheetName val="Artist &amp; Guest Liaison"/>
      <sheetName val="Running Costs"/>
      <sheetName val="Admin &amp; Misc"/>
      <sheetName val="15"/>
      <sheetName val="Ticketing"/>
      <sheetName val="Merchandise"/>
      <sheetName val=" Income Miscellaneou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9">
          <cell r="F29">
            <v>45000</v>
          </cell>
          <cell r="K29">
            <v>0</v>
          </cell>
        </row>
      </sheetData>
      <sheetData sheetId="5">
        <row r="27">
          <cell r="J27">
            <v>0</v>
          </cell>
        </row>
      </sheetData>
      <sheetData sheetId="6" refreshError="1"/>
      <sheetData sheetId="7">
        <row r="644">
          <cell r="F644">
            <v>0</v>
          </cell>
        </row>
      </sheetData>
      <sheetData sheetId="8" refreshError="1"/>
      <sheetData sheetId="9" refreshError="1">
        <row r="79">
          <cell r="G79">
            <v>45000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 - READ THIS"/>
      <sheetName val="Sheet1"/>
      <sheetName val="COL IJ"/>
      <sheetName val="Cover Sheet"/>
      <sheetName val="SUMMARY"/>
      <sheetName val="Cash flow summary"/>
      <sheetName val="Programme &amp; Delivery"/>
      <sheetName val="PROJECT SUMMARY"/>
      <sheetName val="Commissioning &amp; Fees"/>
      <sheetName val="Development R&amp;D"/>
      <sheetName val="Creative &amp; Production"/>
      <sheetName val="Performers"/>
      <sheetName val="Rehearsal Costs"/>
      <sheetName val="Technical &amp; Production"/>
      <sheetName val="Venue_Logistics"/>
      <sheetName val="Legal &amp; Documentation"/>
      <sheetName val="Marketing Digital Comms"/>
      <sheetName val="Education &amp; Community"/>
      <sheetName val="Volunteering"/>
      <sheetName val="Artist &amp; Guest Liaison"/>
      <sheetName val="Running Costs"/>
      <sheetName val="Admin &amp; Misc"/>
      <sheetName val="15"/>
      <sheetName val="Ticketing"/>
      <sheetName val="Merchandise"/>
      <sheetName val=" Income Miscellaneou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9">
          <cell r="D29">
            <v>25557</v>
          </cell>
          <cell r="F29">
            <v>28557</v>
          </cell>
          <cell r="K29">
            <v>0</v>
          </cell>
        </row>
      </sheetData>
      <sheetData sheetId="5">
        <row r="27">
          <cell r="J27">
            <v>0</v>
          </cell>
        </row>
      </sheetData>
      <sheetData sheetId="6" refreshError="1"/>
      <sheetData sheetId="7">
        <row r="647">
          <cell r="F647">
            <v>0</v>
          </cell>
        </row>
      </sheetData>
      <sheetData sheetId="8" refreshError="1"/>
      <sheetData sheetId="9" refreshError="1">
        <row r="79">
          <cell r="G79">
            <v>54</v>
          </cell>
          <cell r="O79">
            <v>54.17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66">
          <cell r="G66">
            <v>28503</v>
          </cell>
          <cell r="O66">
            <v>294.2</v>
          </cell>
        </row>
      </sheetData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Data2"/>
      <sheetName val="Data"/>
      <sheetName val="SUMMARY"/>
      <sheetName val="Cash flow summary"/>
      <sheetName val="Expenditure"/>
      <sheetName val="Sheet1"/>
      <sheetName val="Input 2"/>
      <sheetName val="Input 3"/>
      <sheetName val="Input 4"/>
      <sheetName val="ManAcc"/>
      <sheetName val="POs"/>
    </sheetNames>
    <sheetDataSet>
      <sheetData sheetId="0" refreshError="1"/>
      <sheetData sheetId="1" refreshError="1"/>
      <sheetData sheetId="2" refreshError="1"/>
      <sheetData sheetId="3">
        <row r="22">
          <cell r="F22">
            <v>41400</v>
          </cell>
        </row>
        <row r="27">
          <cell r="F27">
            <v>-30000</v>
          </cell>
        </row>
      </sheetData>
      <sheetData sheetId="4" refreshError="1"/>
      <sheetData sheetId="5">
        <row r="9">
          <cell r="F9">
            <v>26400</v>
          </cell>
        </row>
        <row r="13">
          <cell r="J13">
            <v>40000</v>
          </cell>
        </row>
        <row r="18">
          <cell r="F18">
            <v>5000</v>
          </cell>
        </row>
        <row r="23">
          <cell r="F23">
            <v>3140</v>
          </cell>
        </row>
        <row r="28">
          <cell r="F28">
            <v>6000</v>
          </cell>
        </row>
        <row r="33">
          <cell r="F33">
            <v>2490</v>
          </cell>
        </row>
        <row r="37">
          <cell r="F37">
            <v>8240</v>
          </cell>
        </row>
        <row r="41">
          <cell r="F41">
            <v>1113</v>
          </cell>
        </row>
        <row r="45">
          <cell r="F45">
            <v>4224</v>
          </cell>
        </row>
        <row r="50">
          <cell r="F50">
            <v>500</v>
          </cell>
        </row>
        <row r="55">
          <cell r="J55">
            <v>3600</v>
          </cell>
        </row>
        <row r="63">
          <cell r="F63">
            <v>29865.360000000001</v>
          </cell>
        </row>
        <row r="64">
          <cell r="F64">
            <v>3505.64</v>
          </cell>
        </row>
        <row r="65">
          <cell r="F65">
            <v>13812.5</v>
          </cell>
        </row>
        <row r="66">
          <cell r="F66">
            <v>100000</v>
          </cell>
          <cell r="J66">
            <v>9930</v>
          </cell>
        </row>
        <row r="67">
          <cell r="F67">
            <v>75000</v>
          </cell>
        </row>
        <row r="68">
          <cell r="J68">
            <v>2000</v>
          </cell>
        </row>
        <row r="69">
          <cell r="F69">
            <v>1000</v>
          </cell>
        </row>
        <row r="72">
          <cell r="F72">
            <v>1500</v>
          </cell>
        </row>
        <row r="76">
          <cell r="F76">
            <v>5020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 - READ THIS"/>
      <sheetName val="Sheet1"/>
      <sheetName val="COL IJ"/>
      <sheetName val="Cover Sheet"/>
      <sheetName val="SUMMARY"/>
      <sheetName val="Cash flow summary"/>
      <sheetName val="Programme &amp; Delivery"/>
      <sheetName val="PROJECT SUMMARY"/>
      <sheetName val="Commissioning &amp; Fees"/>
      <sheetName val="Development R&amp;D"/>
      <sheetName val="Creative &amp; Production"/>
      <sheetName val="Performers"/>
      <sheetName val="Rehearsal Costs"/>
      <sheetName val="Technical &amp; Production"/>
      <sheetName val="Venue_Logistics"/>
      <sheetName val="Legal &amp; Documentation"/>
      <sheetName val="Marketing Digital Comms"/>
      <sheetName val="Education &amp; Community"/>
      <sheetName val="Volunteering"/>
      <sheetName val="Artist &amp; Guest Liaison"/>
      <sheetName val="Running Costs"/>
      <sheetName val="Admin &amp; Misc"/>
      <sheetName val="15"/>
      <sheetName val="Ticketing"/>
      <sheetName val="Merchandise"/>
      <sheetName val=" Income Miscellaneou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9">
          <cell r="D29">
            <v>20000</v>
          </cell>
          <cell r="F29">
            <v>20000</v>
          </cell>
          <cell r="K29">
            <v>0</v>
          </cell>
        </row>
      </sheetData>
      <sheetData sheetId="5">
        <row r="27">
          <cell r="J27">
            <v>0</v>
          </cell>
        </row>
      </sheetData>
      <sheetData sheetId="6" refreshError="1"/>
      <sheetData sheetId="7">
        <row r="644">
          <cell r="F644">
            <v>0</v>
          </cell>
        </row>
      </sheetData>
      <sheetData sheetId="8" refreshError="1">
        <row r="66">
          <cell r="G66">
            <v>15500</v>
          </cell>
          <cell r="O66">
            <v>7000</v>
          </cell>
        </row>
      </sheetData>
      <sheetData sheetId="9" refreshError="1"/>
      <sheetData sheetId="10" refreshError="1">
        <row r="102">
          <cell r="G102">
            <v>3000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66">
          <cell r="G66">
            <v>1500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 - READ THIS"/>
      <sheetName val="Sheet1"/>
      <sheetName val="COL IJ"/>
      <sheetName val="Cover Sheet"/>
      <sheetName val="SUMMARY"/>
      <sheetName val="Cash flow summary"/>
      <sheetName val="Programme &amp; Delivery"/>
      <sheetName val="PROJECT SUMMARY"/>
      <sheetName val="Commissioning &amp; Fees"/>
      <sheetName val="Development R&amp;D"/>
      <sheetName val="Creative &amp; Production"/>
      <sheetName val="Performers"/>
      <sheetName val="Rehearsal Costs"/>
      <sheetName val="Technical &amp; Production"/>
      <sheetName val="Venue_Logistics"/>
      <sheetName val="Legal &amp; Documentation"/>
      <sheetName val="Marketing Digital Comms"/>
      <sheetName val="Education &amp; Community"/>
      <sheetName val="Volunteering"/>
      <sheetName val="Artist &amp; Guest Liaison"/>
      <sheetName val="Running Costs"/>
      <sheetName val="Admin &amp; Misc"/>
      <sheetName val="15"/>
      <sheetName val="Ticketing"/>
      <sheetName val="Merchandise"/>
      <sheetName val=" Income Miscellaneou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3">
          <cell r="R13">
            <v>0</v>
          </cell>
        </row>
        <row r="29">
          <cell r="F29">
            <v>10000</v>
          </cell>
          <cell r="K29">
            <v>10000</v>
          </cell>
        </row>
      </sheetData>
      <sheetData sheetId="5">
        <row r="27">
          <cell r="J27">
            <v>0</v>
          </cell>
        </row>
      </sheetData>
      <sheetData sheetId="6" refreshError="1"/>
      <sheetData sheetId="7">
        <row r="644">
          <cell r="F644">
            <v>0</v>
          </cell>
        </row>
      </sheetData>
      <sheetData sheetId="8" refreshError="1">
        <row r="66">
          <cell r="G66">
            <v>10000</v>
          </cell>
          <cell r="K66">
            <v>10000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 - READ THIS"/>
      <sheetName val="Sheet1"/>
      <sheetName val="COL IJ"/>
      <sheetName val="Cover Sheet"/>
      <sheetName val="SUMMARY"/>
      <sheetName val="Cash flow summary"/>
      <sheetName val="Programme &amp; Delivery"/>
      <sheetName val="PROJECT SUMMARY"/>
      <sheetName val="Commissioning &amp; Fees"/>
      <sheetName val="Development R&amp;D"/>
      <sheetName val="Creative &amp; Production"/>
      <sheetName val="Performers"/>
      <sheetName val="Rehearsal Costs"/>
      <sheetName val="Technical &amp; Production"/>
      <sheetName val="Venue_Logistics"/>
      <sheetName val="Legal &amp; Documentation"/>
      <sheetName val="Marketing Digital Comms"/>
      <sheetName val="Education &amp; Community"/>
      <sheetName val="Volunteering"/>
      <sheetName val="Artist &amp; Guest Liaison"/>
      <sheetName val="Running Costs"/>
      <sheetName val="Admin &amp; Misc"/>
      <sheetName val="15"/>
      <sheetName val="Ticketing"/>
      <sheetName val="Merchandise"/>
      <sheetName val=" Income Miscellaneou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9">
          <cell r="D29">
            <v>5000</v>
          </cell>
          <cell r="F29">
            <v>5000</v>
          </cell>
          <cell r="K29">
            <v>0</v>
          </cell>
        </row>
      </sheetData>
      <sheetData sheetId="5">
        <row r="27">
          <cell r="J27">
            <v>0</v>
          </cell>
        </row>
      </sheetData>
      <sheetData sheetId="6" refreshError="1"/>
      <sheetData sheetId="7">
        <row r="644">
          <cell r="F644">
            <v>0</v>
          </cell>
        </row>
      </sheetData>
      <sheetData sheetId="8" refreshError="1">
        <row r="66">
          <cell r="G66">
            <v>1500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>
        <row r="115">
          <cell r="G115">
            <v>3500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 - READ THIS"/>
      <sheetName val="Sheet1"/>
      <sheetName val="COL IJ"/>
      <sheetName val="Cover Sheet"/>
      <sheetName val="SUMMARY"/>
      <sheetName val="Cash flow summary"/>
      <sheetName val="Programme &amp; Delivery"/>
      <sheetName val="PROJECT SUMMARY"/>
      <sheetName val="Commissioning &amp; Fees"/>
      <sheetName val="Development R&amp;D"/>
      <sheetName val="Creative &amp; Production"/>
      <sheetName val="Performers"/>
      <sheetName val="Rehearsal Costs"/>
      <sheetName val="Technical &amp; Production"/>
      <sheetName val="Venue_Logistics"/>
      <sheetName val="Legal &amp; Documentation"/>
      <sheetName val="Marketing Digital Comms"/>
      <sheetName val="Education &amp; Community"/>
      <sheetName val="Volunteering"/>
      <sheetName val="Artist &amp; Guest Liaison"/>
      <sheetName val="Running Costs"/>
      <sheetName val="Admin &amp; Misc"/>
      <sheetName val="15"/>
      <sheetName val="Ticketing"/>
      <sheetName val="Merchandise"/>
      <sheetName val=" Income Miscellaneou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3">
          <cell r="R13">
            <v>0</v>
          </cell>
        </row>
        <row r="29">
          <cell r="F29">
            <v>13800</v>
          </cell>
          <cell r="K29">
            <v>0</v>
          </cell>
        </row>
      </sheetData>
      <sheetData sheetId="5">
        <row r="27">
          <cell r="J27">
            <v>0</v>
          </cell>
        </row>
      </sheetData>
      <sheetData sheetId="6" refreshError="1"/>
      <sheetData sheetId="7">
        <row r="644">
          <cell r="F644">
            <v>0</v>
          </cell>
        </row>
      </sheetData>
      <sheetData sheetId="8" refreshError="1">
        <row r="66">
          <cell r="G66">
            <v>13800</v>
          </cell>
          <cell r="O66">
            <v>8400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 - READ THIS"/>
      <sheetName val="Sheet1"/>
      <sheetName val="COL IJ"/>
      <sheetName val="Cover Sheet"/>
      <sheetName val="SUMMARY"/>
      <sheetName val="Cash flow summary"/>
      <sheetName val="Programme &amp; Delivery"/>
      <sheetName val="PROJECT SUMMARY"/>
      <sheetName val="Commissioning &amp; Fees"/>
      <sheetName val="Development R&amp;D"/>
      <sheetName val="Creative &amp; Production"/>
      <sheetName val="Performers"/>
      <sheetName val="Rehearsal Costs"/>
      <sheetName val="Technical &amp; Production"/>
      <sheetName val="Venue_Logistics"/>
      <sheetName val="Legal &amp; Documentation"/>
      <sheetName val="Marketing Digital Comms"/>
      <sheetName val="Education &amp; Community"/>
      <sheetName val="Volunteering"/>
      <sheetName val="Artist &amp; Guest Liaison"/>
      <sheetName val="Running Costs"/>
      <sheetName val="Admin &amp; Misc"/>
      <sheetName val="15"/>
      <sheetName val="Ticketing"/>
      <sheetName val="Merchandise"/>
      <sheetName val=" Income Miscellaneou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9">
          <cell r="D29">
            <v>5000</v>
          </cell>
          <cell r="F29">
            <v>5000</v>
          </cell>
          <cell r="K29">
            <v>0</v>
          </cell>
        </row>
      </sheetData>
      <sheetData sheetId="5">
        <row r="27">
          <cell r="J27">
            <v>0</v>
          </cell>
        </row>
      </sheetData>
      <sheetData sheetId="6" refreshError="1"/>
      <sheetData sheetId="7">
        <row r="644">
          <cell r="F644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93">
          <cell r="G93">
            <v>5000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 - READ THIS"/>
      <sheetName val="Sheet1"/>
      <sheetName val="COL IJ"/>
      <sheetName val="Cover Sheet"/>
      <sheetName val="SUMMARY"/>
      <sheetName val="Cash flow summary"/>
      <sheetName val="Programme &amp; Delivery"/>
      <sheetName val="PROJECT SUMMARY"/>
      <sheetName val="Commissioning &amp; Fees"/>
      <sheetName val="Development R&amp;D"/>
      <sheetName val="Creative &amp; Production"/>
      <sheetName val="Performers"/>
      <sheetName val="Rehearsal Costs"/>
      <sheetName val="Technical &amp; Production"/>
      <sheetName val="Venue_Logistics"/>
      <sheetName val="Legal &amp; Documentation"/>
      <sheetName val="Marketing Digital Comms"/>
      <sheetName val="Education &amp; Community"/>
      <sheetName val="Volunteering"/>
      <sheetName val="Artist &amp; Guest Liaison"/>
      <sheetName val="Running Costs"/>
      <sheetName val="Admin &amp; Misc"/>
      <sheetName val="15"/>
      <sheetName val="Ticketing"/>
      <sheetName val="Merchandise"/>
      <sheetName val=" Income Miscellaneou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9">
          <cell r="D29">
            <v>45000</v>
          </cell>
          <cell r="F29">
            <v>45000</v>
          </cell>
          <cell r="K29">
            <v>0</v>
          </cell>
        </row>
      </sheetData>
      <sheetData sheetId="5">
        <row r="27">
          <cell r="J27">
            <v>0</v>
          </cell>
        </row>
      </sheetData>
      <sheetData sheetId="6" refreshError="1"/>
      <sheetData sheetId="7">
        <row r="644">
          <cell r="F644">
            <v>0</v>
          </cell>
        </row>
      </sheetData>
      <sheetData sheetId="8" refreshError="1">
        <row r="66">
          <cell r="G66">
            <v>30000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>
        <row r="115">
          <cell r="G115">
            <v>15000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 - READ THIS"/>
      <sheetName val="Sheet1"/>
      <sheetName val="COL IJ"/>
      <sheetName val="Cover Sheet"/>
      <sheetName val="SUMMARY"/>
      <sheetName val="Cash flow summary"/>
      <sheetName val="Programme &amp; Delivery"/>
      <sheetName val="PROJECT SUMMARY"/>
      <sheetName val="Commissioning &amp; Fees"/>
      <sheetName val="Development R&amp;D"/>
      <sheetName val="Creative &amp; Production"/>
      <sheetName val="Performers"/>
      <sheetName val="Rehearsal Costs"/>
      <sheetName val="Technical &amp; Production"/>
      <sheetName val="Venue_Logistics"/>
      <sheetName val="Legal &amp; Documentation"/>
      <sheetName val="Marketing Digital Comms"/>
      <sheetName val="Education &amp; Community"/>
      <sheetName val="Volunteering"/>
      <sheetName val="Artist &amp; Guest Liaison"/>
      <sheetName val="Running Costs"/>
      <sheetName val="Admin &amp; Misc"/>
      <sheetName val="15"/>
      <sheetName val="Ticketing"/>
      <sheetName val="Merchandise"/>
      <sheetName val=" Income Miscellaneou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9">
          <cell r="D29">
            <v>20000</v>
          </cell>
          <cell r="F29">
            <v>20000</v>
          </cell>
          <cell r="K29">
            <v>0</v>
          </cell>
        </row>
      </sheetData>
      <sheetData sheetId="5">
        <row r="27">
          <cell r="J27">
            <v>0</v>
          </cell>
        </row>
      </sheetData>
      <sheetData sheetId="6" refreshError="1"/>
      <sheetData sheetId="7">
        <row r="178">
          <cell r="G178">
            <v>3246</v>
          </cell>
        </row>
      </sheetData>
      <sheetData sheetId="8" refreshError="1">
        <row r="66">
          <cell r="G66">
            <v>10000</v>
          </cell>
          <cell r="Z66">
            <v>7000</v>
          </cell>
        </row>
      </sheetData>
      <sheetData sheetId="9" refreshError="1"/>
      <sheetData sheetId="10" refreshError="1">
        <row r="102">
          <cell r="G102">
            <v>10000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 - READ THIS"/>
      <sheetName val="Sheet1"/>
      <sheetName val="COL IJ"/>
      <sheetName val="Cover Sheet"/>
      <sheetName val="SUMMARY"/>
      <sheetName val="Cash flow summary"/>
      <sheetName val="Programme &amp; Delivery"/>
      <sheetName val="PROJECT SUMMARY"/>
      <sheetName val="Commissioning &amp; Fees"/>
      <sheetName val="Development R&amp;D"/>
      <sheetName val="Creative &amp; Production"/>
      <sheetName val="Performers"/>
      <sheetName val="Rehearsal Costs"/>
      <sheetName val="Technical &amp; Production"/>
      <sheetName val="Venue_Logistics"/>
      <sheetName val="Legal &amp; Documentation"/>
      <sheetName val="Marketing Digital Comms"/>
      <sheetName val="Education &amp; Community"/>
      <sheetName val="Volunteering"/>
      <sheetName val="Artist &amp; Guest Liaison"/>
      <sheetName val="Running Costs"/>
      <sheetName val="Admin &amp; Misc"/>
      <sheetName val="15"/>
      <sheetName val="Ticketing"/>
      <sheetName val="Merchandise"/>
      <sheetName val=" Income Miscellaneou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3">
          <cell r="R13">
            <v>0</v>
          </cell>
        </row>
        <row r="29">
          <cell r="F29">
            <v>45000</v>
          </cell>
          <cell r="K29">
            <v>0</v>
          </cell>
        </row>
      </sheetData>
      <sheetData sheetId="5">
        <row r="27">
          <cell r="J27">
            <v>0</v>
          </cell>
        </row>
      </sheetData>
      <sheetData sheetId="6" refreshError="1"/>
      <sheetData sheetId="7">
        <row r="644">
          <cell r="F644">
            <v>0</v>
          </cell>
        </row>
      </sheetData>
      <sheetData sheetId="8" refreshError="1">
        <row r="66">
          <cell r="G66">
            <v>45000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Q64"/>
  <sheetViews>
    <sheetView tabSelected="1" topLeftCell="A25" zoomScale="85" zoomScaleNormal="85" workbookViewId="0">
      <selection activeCell="E54" sqref="E54"/>
    </sheetView>
  </sheetViews>
  <sheetFormatPr defaultRowHeight="15" x14ac:dyDescent="0.25"/>
  <cols>
    <col min="1" max="1" width="21.7109375" bestFit="1" customWidth="1"/>
    <col min="2" max="2" width="4" customWidth="1"/>
    <col min="3" max="3" width="2.28515625" customWidth="1"/>
    <col min="4" max="4" width="3" customWidth="1"/>
    <col min="5" max="5" width="9" bestFit="1" customWidth="1"/>
    <col min="6" max="6" width="8" bestFit="1" customWidth="1"/>
    <col min="7" max="7" width="9" customWidth="1"/>
    <col min="8" max="10" width="8" bestFit="1" customWidth="1"/>
    <col min="11" max="11" width="9" bestFit="1" customWidth="1"/>
    <col min="12" max="13" width="8" bestFit="1" customWidth="1"/>
    <col min="14" max="14" width="7.5703125" bestFit="1" customWidth="1"/>
    <col min="15" max="15" width="5.140625" bestFit="1" customWidth="1"/>
    <col min="16" max="16" width="7" bestFit="1" customWidth="1"/>
    <col min="17" max="17" width="8" bestFit="1" customWidth="1"/>
    <col min="18" max="18" width="5.140625" bestFit="1" customWidth="1"/>
    <col min="19" max="19" width="8" bestFit="1" customWidth="1"/>
    <col min="20" max="20" width="7.5703125" bestFit="1" customWidth="1"/>
    <col min="21" max="21" width="5.140625" bestFit="1" customWidth="1"/>
    <col min="22" max="22" width="7" bestFit="1" customWidth="1"/>
    <col min="23" max="23" width="8" bestFit="1" customWidth="1"/>
    <col min="24" max="24" width="5.140625" bestFit="1" customWidth="1"/>
    <col min="25" max="26" width="8" bestFit="1" customWidth="1"/>
    <col min="27" max="27" width="5.140625" bestFit="1" customWidth="1"/>
    <col min="28" max="29" width="8" bestFit="1" customWidth="1"/>
    <col min="30" max="30" width="5.140625" bestFit="1" customWidth="1"/>
    <col min="31" max="31" width="8" bestFit="1" customWidth="1"/>
    <col min="32" max="32" width="7.5703125" bestFit="1" customWidth="1"/>
    <col min="33" max="33" width="5.140625" bestFit="1" customWidth="1"/>
    <col min="34" max="34" width="7" bestFit="1" customWidth="1"/>
    <col min="35" max="35" width="8" bestFit="1" customWidth="1"/>
    <col min="36" max="36" width="5.140625" bestFit="1" customWidth="1"/>
    <col min="37" max="38" width="8" bestFit="1" customWidth="1"/>
    <col min="39" max="39" width="5.140625" bestFit="1" customWidth="1"/>
    <col min="40" max="40" width="8" bestFit="1" customWidth="1"/>
    <col min="41" max="41" width="9" bestFit="1" customWidth="1"/>
    <col min="42" max="42" width="8" bestFit="1" customWidth="1"/>
    <col min="43" max="43" width="9" customWidth="1"/>
  </cols>
  <sheetData>
    <row r="4" spans="1:43" x14ac:dyDescent="0.25">
      <c r="E4" s="37" t="s">
        <v>6</v>
      </c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</row>
    <row r="5" spans="1:43" s="1" customFormat="1" x14ac:dyDescent="0.25">
      <c r="A5" s="2"/>
      <c r="B5" s="3"/>
      <c r="C5" s="3"/>
      <c r="D5" s="4"/>
      <c r="E5" s="31" t="s">
        <v>7</v>
      </c>
      <c r="F5" s="32"/>
      <c r="G5" s="33"/>
      <c r="H5" s="34" t="s">
        <v>8</v>
      </c>
      <c r="I5" s="35"/>
      <c r="J5" s="36"/>
      <c r="K5" s="31" t="s">
        <v>13</v>
      </c>
      <c r="L5" s="32"/>
      <c r="M5" s="33"/>
      <c r="N5" s="34" t="s">
        <v>16</v>
      </c>
      <c r="O5" s="35"/>
      <c r="P5" s="36"/>
      <c r="Q5" s="31" t="s">
        <v>17</v>
      </c>
      <c r="R5" s="32"/>
      <c r="S5" s="33"/>
      <c r="T5" s="34" t="s">
        <v>20</v>
      </c>
      <c r="U5" s="35"/>
      <c r="V5" s="36"/>
      <c r="W5" s="31" t="s">
        <v>21</v>
      </c>
      <c r="X5" s="32"/>
      <c r="Y5" s="33"/>
      <c r="Z5" s="34" t="s">
        <v>23</v>
      </c>
      <c r="AA5" s="35"/>
      <c r="AB5" s="36"/>
      <c r="AC5" s="31" t="s">
        <v>25</v>
      </c>
      <c r="AD5" s="32"/>
      <c r="AE5" s="33"/>
      <c r="AF5" s="34" t="s">
        <v>26</v>
      </c>
      <c r="AG5" s="35"/>
      <c r="AH5" s="36"/>
      <c r="AI5" s="31" t="s">
        <v>27</v>
      </c>
      <c r="AJ5" s="32"/>
      <c r="AK5" s="33"/>
      <c r="AL5" s="34" t="s">
        <v>28</v>
      </c>
      <c r="AM5" s="35"/>
      <c r="AN5" s="36"/>
      <c r="AO5" s="31" t="s">
        <v>30</v>
      </c>
      <c r="AP5" s="32"/>
      <c r="AQ5" s="33"/>
    </row>
    <row r="6" spans="1:43" x14ac:dyDescent="0.25">
      <c r="A6" s="5"/>
      <c r="B6" s="6"/>
      <c r="C6" s="6"/>
      <c r="D6" s="7"/>
      <c r="E6" s="29" t="s">
        <v>3</v>
      </c>
      <c r="F6" s="30"/>
      <c r="G6" s="7"/>
      <c r="H6" s="27" t="s">
        <v>3</v>
      </c>
      <c r="I6" s="28"/>
      <c r="J6" s="10"/>
      <c r="K6" s="29" t="s">
        <v>3</v>
      </c>
      <c r="L6" s="30"/>
      <c r="M6" s="7"/>
      <c r="N6" s="8" t="s">
        <v>3</v>
      </c>
      <c r="O6" s="9"/>
      <c r="P6" s="10"/>
      <c r="Q6" s="29" t="s">
        <v>3</v>
      </c>
      <c r="R6" s="30"/>
      <c r="S6" s="7"/>
      <c r="T6" s="27" t="s">
        <v>3</v>
      </c>
      <c r="U6" s="28"/>
      <c r="V6" s="10"/>
      <c r="W6" s="29" t="s">
        <v>3</v>
      </c>
      <c r="X6" s="30"/>
      <c r="Y6" s="7"/>
      <c r="Z6" s="27" t="s">
        <v>3</v>
      </c>
      <c r="AA6" s="28"/>
      <c r="AB6" s="10"/>
      <c r="AC6" s="29" t="s">
        <v>3</v>
      </c>
      <c r="AD6" s="30"/>
      <c r="AE6" s="7"/>
      <c r="AF6" s="27" t="s">
        <v>3</v>
      </c>
      <c r="AG6" s="28"/>
      <c r="AH6" s="10"/>
      <c r="AI6" s="29" t="s">
        <v>3</v>
      </c>
      <c r="AJ6" s="30"/>
      <c r="AK6" s="7"/>
      <c r="AL6" s="8" t="s">
        <v>3</v>
      </c>
      <c r="AM6" s="9"/>
      <c r="AN6" s="10"/>
      <c r="AO6" s="29" t="s">
        <v>3</v>
      </c>
      <c r="AP6" s="30"/>
      <c r="AQ6" s="7"/>
    </row>
    <row r="7" spans="1:43" x14ac:dyDescent="0.25">
      <c r="A7" s="26" t="s">
        <v>0</v>
      </c>
      <c r="B7" s="6"/>
      <c r="C7" s="6"/>
      <c r="D7" s="7"/>
      <c r="E7" s="5" t="s">
        <v>1</v>
      </c>
      <c r="F7" s="6" t="s">
        <v>2</v>
      </c>
      <c r="G7" s="7" t="s">
        <v>4</v>
      </c>
      <c r="H7" s="8" t="s">
        <v>1</v>
      </c>
      <c r="I7" s="9" t="s">
        <v>2</v>
      </c>
      <c r="J7" s="10" t="s">
        <v>4</v>
      </c>
      <c r="K7" s="5" t="s">
        <v>1</v>
      </c>
      <c r="L7" s="6" t="s">
        <v>2</v>
      </c>
      <c r="M7" s="7" t="s">
        <v>4</v>
      </c>
      <c r="N7" s="8" t="s">
        <v>1</v>
      </c>
      <c r="O7" s="9" t="s">
        <v>2</v>
      </c>
      <c r="P7" s="10" t="s">
        <v>4</v>
      </c>
      <c r="Q7" s="5" t="s">
        <v>1</v>
      </c>
      <c r="R7" s="6" t="s">
        <v>2</v>
      </c>
      <c r="S7" s="7" t="s">
        <v>4</v>
      </c>
      <c r="T7" s="8" t="s">
        <v>1</v>
      </c>
      <c r="U7" s="9" t="s">
        <v>2</v>
      </c>
      <c r="V7" s="10" t="s">
        <v>4</v>
      </c>
      <c r="W7" s="5" t="s">
        <v>1</v>
      </c>
      <c r="X7" s="6" t="s">
        <v>2</v>
      </c>
      <c r="Y7" s="7" t="s">
        <v>4</v>
      </c>
      <c r="Z7" s="8" t="s">
        <v>1</v>
      </c>
      <c r="AA7" s="9" t="s">
        <v>2</v>
      </c>
      <c r="AB7" s="10" t="s">
        <v>4</v>
      </c>
      <c r="AC7" s="5" t="s">
        <v>1</v>
      </c>
      <c r="AD7" s="6" t="s">
        <v>2</v>
      </c>
      <c r="AE7" s="7" t="s">
        <v>4</v>
      </c>
      <c r="AF7" s="8" t="s">
        <v>1</v>
      </c>
      <c r="AG7" s="9" t="s">
        <v>2</v>
      </c>
      <c r="AH7" s="10" t="s">
        <v>4</v>
      </c>
      <c r="AI7" s="5" t="s">
        <v>1</v>
      </c>
      <c r="AJ7" s="6" t="s">
        <v>2</v>
      </c>
      <c r="AK7" s="7" t="s">
        <v>4</v>
      </c>
      <c r="AL7" s="8" t="s">
        <v>1</v>
      </c>
      <c r="AM7" s="9" t="s">
        <v>2</v>
      </c>
      <c r="AN7" s="10" t="s">
        <v>4</v>
      </c>
      <c r="AO7" s="5" t="s">
        <v>1</v>
      </c>
      <c r="AP7" s="6" t="s">
        <v>2</v>
      </c>
      <c r="AQ7" s="7" t="s">
        <v>4</v>
      </c>
    </row>
    <row r="8" spans="1:43" x14ac:dyDescent="0.25">
      <c r="A8" s="6" t="s">
        <v>14</v>
      </c>
      <c r="C8" s="6"/>
      <c r="D8" s="7"/>
      <c r="E8" s="11">
        <f>+[1]SUMMARY!$F$29</f>
        <v>105643</v>
      </c>
      <c r="F8" s="12"/>
      <c r="G8" s="13">
        <f>+E8</f>
        <v>105643</v>
      </c>
      <c r="H8" s="14">
        <f>+[2]SUMMARY!$F$29</f>
        <v>20000</v>
      </c>
      <c r="I8" s="15"/>
      <c r="J8" s="16">
        <f>+H8</f>
        <v>20000</v>
      </c>
      <c r="K8" s="11">
        <f>+[3]SUMMARY!F29</f>
        <v>10000</v>
      </c>
      <c r="L8" s="12"/>
      <c r="M8" s="13">
        <f>+K8</f>
        <v>10000</v>
      </c>
      <c r="N8" s="14">
        <f>+[4]SUMMARY!$F$29</f>
        <v>5000</v>
      </c>
      <c r="O8" s="15"/>
      <c r="P8" s="16">
        <f>+N8</f>
        <v>5000</v>
      </c>
      <c r="Q8" s="11">
        <f>+[5]SUMMARY!$F$29</f>
        <v>13800</v>
      </c>
      <c r="R8" s="12"/>
      <c r="S8" s="13">
        <f>+Q8</f>
        <v>13800</v>
      </c>
      <c r="T8" s="14">
        <f>+[6]SUMMARY!$F$29</f>
        <v>5000</v>
      </c>
      <c r="U8" s="15"/>
      <c r="V8" s="16">
        <f>+T8</f>
        <v>5000</v>
      </c>
      <c r="W8" s="11">
        <f>+[7]SUMMARY!$F$29</f>
        <v>45000</v>
      </c>
      <c r="X8" s="12"/>
      <c r="Y8" s="13">
        <f>+W8</f>
        <v>45000</v>
      </c>
      <c r="Z8" s="14">
        <f>+[8]SUMMARY!$F$29</f>
        <v>20000</v>
      </c>
      <c r="AA8" s="15"/>
      <c r="AB8" s="16">
        <f>+Z8</f>
        <v>20000</v>
      </c>
      <c r="AC8" s="11">
        <f>+[9]SUMMARY!$F$29</f>
        <v>45000</v>
      </c>
      <c r="AD8" s="12"/>
      <c r="AE8" s="13">
        <f>+AC8</f>
        <v>45000</v>
      </c>
      <c r="AF8" s="14">
        <f>+[10]SUMMARY!$F$29</f>
        <v>7000</v>
      </c>
      <c r="AG8" s="15"/>
      <c r="AH8" s="16">
        <f>+AF8</f>
        <v>7000</v>
      </c>
      <c r="AI8" s="11">
        <f>+[11]SUMMARY!$F$29</f>
        <v>45000</v>
      </c>
      <c r="AJ8" s="12"/>
      <c r="AK8" s="13">
        <f>+AI8</f>
        <v>45000</v>
      </c>
      <c r="AL8" s="14">
        <f>+[12]SUMMARY!$F$29</f>
        <v>28557</v>
      </c>
      <c r="AM8" s="15"/>
      <c r="AN8" s="16">
        <f>+AL8</f>
        <v>28557</v>
      </c>
      <c r="AO8" s="11">
        <f>+AL8+AI8+AF8+AC8+Z8+W8+T8+Q8+N8+K8+H8+E8</f>
        <v>350000</v>
      </c>
      <c r="AP8" s="12">
        <f t="shared" ref="AP8:AP10" si="0">+AM8+AJ8+AG8+AD8+AA8+X8+U8+R8+O8+L8+I8+F8</f>
        <v>0</v>
      </c>
      <c r="AQ8" s="13">
        <f t="shared" ref="AQ8:AQ10" si="1">+AN8+AK8+AH8+AE8+AB8+Y8+V8+S8+P8+M8+J8+G8</f>
        <v>350000</v>
      </c>
    </row>
    <row r="9" spans="1:43" x14ac:dyDescent="0.25">
      <c r="A9" s="6" t="s">
        <v>15</v>
      </c>
      <c r="C9" s="6"/>
      <c r="D9" s="7"/>
      <c r="E9" s="11"/>
      <c r="F9" s="12">
        <f>+[1]SUMMARY!$K$29</f>
        <v>0</v>
      </c>
      <c r="G9" s="13"/>
      <c r="H9" s="14"/>
      <c r="I9" s="15">
        <f>+[2]SUMMARY!$K$29</f>
        <v>0</v>
      </c>
      <c r="J9" s="16">
        <f>+I9</f>
        <v>0</v>
      </c>
      <c r="K9" s="11"/>
      <c r="L9" s="12">
        <f>+[3]SUMMARY!K29</f>
        <v>10000</v>
      </c>
      <c r="M9" s="13">
        <f>+L9</f>
        <v>10000</v>
      </c>
      <c r="N9" s="14"/>
      <c r="O9" s="15">
        <f>+[4]SUMMARY!$K$29</f>
        <v>0</v>
      </c>
      <c r="P9" s="16"/>
      <c r="Q9" s="11"/>
      <c r="R9" s="12">
        <f>+[5]SUMMARY!$K$29</f>
        <v>0</v>
      </c>
      <c r="S9" s="13"/>
      <c r="T9" s="14"/>
      <c r="U9" s="15">
        <f>+[6]SUMMARY!$K$29</f>
        <v>0</v>
      </c>
      <c r="V9" s="16"/>
      <c r="W9" s="11"/>
      <c r="X9" s="12">
        <f>+[7]SUMMARY!$K$29</f>
        <v>0</v>
      </c>
      <c r="Y9" s="13"/>
      <c r="Z9" s="14"/>
      <c r="AA9" s="15">
        <f>+[8]SUMMARY!$K$29</f>
        <v>0</v>
      </c>
      <c r="AB9" s="16"/>
      <c r="AC9" s="11"/>
      <c r="AD9" s="12">
        <f>+[9]SUMMARY!$K$29</f>
        <v>0</v>
      </c>
      <c r="AE9" s="13"/>
      <c r="AF9" s="14"/>
      <c r="AG9" s="15">
        <f>+[10]SUMMARY!$K$29</f>
        <v>0</v>
      </c>
      <c r="AH9" s="16"/>
      <c r="AI9" s="11"/>
      <c r="AJ9" s="12">
        <f>+[11]SUMMARY!$K$29</f>
        <v>0</v>
      </c>
      <c r="AK9" s="13"/>
      <c r="AL9" s="14"/>
      <c r="AM9" s="15">
        <f>+[12]SUMMARY!$K$29</f>
        <v>0</v>
      </c>
      <c r="AN9" s="16"/>
      <c r="AO9" s="11">
        <f t="shared" ref="AO9:AO10" si="2">+AL9+AI9+AF9+AC9+Z9+W9+T9+Q9+N9+K9+H9+E9</f>
        <v>0</v>
      </c>
      <c r="AP9" s="12">
        <f t="shared" si="0"/>
        <v>10000</v>
      </c>
      <c r="AQ9" s="13">
        <f t="shared" si="1"/>
        <v>10000</v>
      </c>
    </row>
    <row r="10" spans="1:43" x14ac:dyDescent="0.25">
      <c r="A10" s="6" t="s">
        <v>29</v>
      </c>
      <c r="C10" s="6"/>
      <c r="D10" s="7"/>
      <c r="E10" s="11"/>
      <c r="F10" s="12"/>
      <c r="G10" s="13"/>
      <c r="H10" s="14"/>
      <c r="I10" s="15"/>
      <c r="J10" s="16"/>
      <c r="K10" s="11"/>
      <c r="L10" s="12"/>
      <c r="M10" s="13"/>
      <c r="N10" s="14"/>
      <c r="O10" s="15"/>
      <c r="P10" s="16"/>
      <c r="Q10" s="11"/>
      <c r="R10" s="12"/>
      <c r="S10" s="13"/>
      <c r="T10" s="14"/>
      <c r="U10" s="15"/>
      <c r="V10" s="16"/>
      <c r="W10" s="11"/>
      <c r="X10" s="12"/>
      <c r="Y10" s="13"/>
      <c r="Z10" s="14"/>
      <c r="AA10" s="15"/>
      <c r="AB10" s="16"/>
      <c r="AC10" s="11"/>
      <c r="AD10" s="12"/>
      <c r="AE10" s="13"/>
      <c r="AF10" s="14"/>
      <c r="AG10" s="15"/>
      <c r="AH10" s="16"/>
      <c r="AI10" s="11"/>
      <c r="AJ10" s="12"/>
      <c r="AK10" s="13"/>
      <c r="AL10" s="14"/>
      <c r="AM10" s="15"/>
      <c r="AN10" s="16"/>
      <c r="AO10" s="11">
        <f t="shared" si="2"/>
        <v>0</v>
      </c>
      <c r="AP10" s="12">
        <f t="shared" si="0"/>
        <v>0</v>
      </c>
      <c r="AQ10" s="13">
        <f t="shared" si="1"/>
        <v>0</v>
      </c>
    </row>
    <row r="11" spans="1:43" x14ac:dyDescent="0.25">
      <c r="A11" s="6"/>
      <c r="C11" s="6"/>
      <c r="D11" s="7"/>
      <c r="E11" s="11"/>
      <c r="F11" s="12"/>
      <c r="G11" s="13"/>
      <c r="H11" s="14"/>
      <c r="I11" s="15"/>
      <c r="J11" s="16"/>
      <c r="K11" s="11"/>
      <c r="L11" s="12"/>
      <c r="M11" s="13"/>
      <c r="N11" s="14"/>
      <c r="O11" s="15"/>
      <c r="P11" s="16"/>
      <c r="Q11" s="11"/>
      <c r="R11" s="12"/>
      <c r="S11" s="13"/>
      <c r="T11" s="14"/>
      <c r="U11" s="15"/>
      <c r="V11" s="16"/>
      <c r="W11" s="11"/>
      <c r="X11" s="12"/>
      <c r="Y11" s="13"/>
      <c r="Z11" s="14"/>
      <c r="AA11" s="15"/>
      <c r="AB11" s="16"/>
      <c r="AC11" s="11"/>
      <c r="AD11" s="12"/>
      <c r="AE11" s="13"/>
      <c r="AF11" s="14"/>
      <c r="AG11" s="15"/>
      <c r="AH11" s="16"/>
      <c r="AI11" s="11"/>
      <c r="AJ11" s="12"/>
      <c r="AK11" s="13"/>
      <c r="AL11" s="14"/>
      <c r="AM11" s="15"/>
      <c r="AN11" s="16"/>
      <c r="AO11" s="11"/>
      <c r="AP11" s="12"/>
      <c r="AQ11" s="13"/>
    </row>
    <row r="12" spans="1:43" x14ac:dyDescent="0.25">
      <c r="A12" s="26" t="s">
        <v>10</v>
      </c>
      <c r="B12" s="6"/>
      <c r="C12" s="6"/>
      <c r="D12" s="7"/>
      <c r="E12" s="11"/>
      <c r="F12" s="12"/>
      <c r="G12" s="13"/>
      <c r="H12" s="14"/>
      <c r="I12" s="15"/>
      <c r="J12" s="16"/>
      <c r="K12" s="11"/>
      <c r="L12" s="12"/>
      <c r="M12" s="13"/>
      <c r="N12" s="14"/>
      <c r="O12" s="15"/>
      <c r="P12" s="16"/>
      <c r="Q12" s="11"/>
      <c r="R12" s="12"/>
      <c r="S12" s="13"/>
      <c r="T12" s="14"/>
      <c r="U12" s="15"/>
      <c r="V12" s="16"/>
      <c r="W12" s="11"/>
      <c r="X12" s="12"/>
      <c r="Y12" s="13"/>
      <c r="Z12" s="14"/>
      <c r="AA12" s="15"/>
      <c r="AB12" s="16"/>
      <c r="AC12" s="11"/>
      <c r="AD12" s="12"/>
      <c r="AE12" s="13"/>
      <c r="AF12" s="14"/>
      <c r="AG12" s="15"/>
      <c r="AH12" s="16"/>
      <c r="AI12" s="11"/>
      <c r="AJ12" s="12"/>
      <c r="AK12" s="13"/>
      <c r="AL12" s="14"/>
      <c r="AM12" s="15"/>
      <c r="AN12" s="16"/>
      <c r="AO12" s="11"/>
      <c r="AP12" s="12"/>
      <c r="AQ12" s="13"/>
    </row>
    <row r="13" spans="1:43" x14ac:dyDescent="0.25">
      <c r="A13" s="5" t="s">
        <v>18</v>
      </c>
      <c r="B13" s="6"/>
      <c r="C13" s="6"/>
      <c r="D13" s="7"/>
      <c r="E13" s="11">
        <f>-'[1]Commissioning &amp; Fees'!$G$66</f>
        <v>-84100</v>
      </c>
      <c r="F13" s="12"/>
      <c r="G13" s="13">
        <f>-'[1]Commissioning &amp; Fees'!$O$66</f>
        <v>-35000</v>
      </c>
      <c r="H13" s="14">
        <f>-'[2]Commissioning &amp; Fees'!$G$66</f>
        <v>-15500</v>
      </c>
      <c r="I13" s="15"/>
      <c r="J13" s="16">
        <f>-'[2]Commissioning &amp; Fees'!$O$66</f>
        <v>-7000</v>
      </c>
      <c r="K13" s="11">
        <f>-'[3]Commissioning &amp; Fees'!$G$66</f>
        <v>-10000</v>
      </c>
      <c r="L13" s="12">
        <f>-'[3]Commissioning &amp; Fees'!$K$66</f>
        <v>-10000</v>
      </c>
      <c r="M13" s="13"/>
      <c r="N13" s="14">
        <f>-'[4]Commissioning &amp; Fees'!$G$66</f>
        <v>-1500</v>
      </c>
      <c r="O13" s="15"/>
      <c r="P13" s="16"/>
      <c r="Q13" s="11">
        <f>-'[5]Commissioning &amp; Fees'!$G$66</f>
        <v>-13800</v>
      </c>
      <c r="R13" s="12"/>
      <c r="S13" s="13">
        <f>-'[5]Commissioning &amp; Fees'!$O$66</f>
        <v>-8400</v>
      </c>
      <c r="T13" s="14"/>
      <c r="U13" s="15"/>
      <c r="V13" s="16"/>
      <c r="W13" s="11">
        <f>-'[7]Commissioning &amp; Fees'!$G$66</f>
        <v>-30000</v>
      </c>
      <c r="X13" s="12"/>
      <c r="Y13" s="13"/>
      <c r="Z13" s="14">
        <f>-'[8]Commissioning &amp; Fees'!$G$66</f>
        <v>-10000</v>
      </c>
      <c r="AA13" s="15"/>
      <c r="AB13" s="16">
        <f>-'[8]Commissioning &amp; Fees'!$Z$66</f>
        <v>-7000</v>
      </c>
      <c r="AC13" s="11">
        <f>-'[9]Commissioning &amp; Fees'!$G$66</f>
        <v>-45000</v>
      </c>
      <c r="AD13" s="12"/>
      <c r="AE13" s="13"/>
      <c r="AF13" s="14">
        <f>-'[10]Commissioning &amp; Fees'!$G$66</f>
        <v>-7000</v>
      </c>
      <c r="AG13" s="15"/>
      <c r="AH13" s="16"/>
      <c r="AI13" s="11"/>
      <c r="AJ13" s="12"/>
      <c r="AK13" s="13"/>
      <c r="AL13" s="14">
        <f>-'[12]Development R&amp;D'!$G$79</f>
        <v>-54</v>
      </c>
      <c r="AM13" s="15"/>
      <c r="AN13" s="16">
        <f>-'[12]Development R&amp;D'!$O$79</f>
        <v>-54.17</v>
      </c>
      <c r="AO13" s="11">
        <f t="shared" ref="AO13:AO21" si="3">+AL13+AI13+AF13+AC13+Z13+W13+T13+Q13+N13+K13+H13+E13</f>
        <v>-216954</v>
      </c>
      <c r="AP13" s="12">
        <f t="shared" ref="AP13:AP21" si="4">+AM13+AJ13+AG13+AD13+AA13+X13+U13+R13+O13+L13+I13+F13</f>
        <v>-10000</v>
      </c>
      <c r="AQ13" s="13">
        <f t="shared" ref="AQ13:AQ21" si="5">+AN13+AK13+AH13+AE13+AB13+Y13+V13+S13+P13+M13+J13+G13</f>
        <v>-57454.17</v>
      </c>
    </row>
    <row r="14" spans="1:43" x14ac:dyDescent="0.25">
      <c r="A14" s="5" t="s">
        <v>31</v>
      </c>
      <c r="B14" s="6"/>
      <c r="C14" s="6"/>
      <c r="D14" s="7"/>
      <c r="E14" s="11">
        <f>-'[1]Development R&amp;D'!$G$79</f>
        <v>-900</v>
      </c>
      <c r="F14" s="12"/>
      <c r="G14" s="13"/>
      <c r="H14" s="14"/>
      <c r="I14" s="15"/>
      <c r="J14" s="16"/>
      <c r="K14" s="11"/>
      <c r="L14" s="12"/>
      <c r="M14" s="13"/>
      <c r="N14" s="14"/>
      <c r="O14" s="15"/>
      <c r="P14" s="16"/>
      <c r="Q14" s="11"/>
      <c r="R14" s="12"/>
      <c r="S14" s="13"/>
      <c r="T14" s="14"/>
      <c r="U14" s="15"/>
      <c r="V14" s="16"/>
      <c r="W14" s="11"/>
      <c r="X14" s="12"/>
      <c r="Y14" s="13"/>
      <c r="Z14" s="14"/>
      <c r="AA14" s="15"/>
      <c r="AB14" s="16"/>
      <c r="AC14" s="11"/>
      <c r="AD14" s="12"/>
      <c r="AE14" s="13"/>
      <c r="AF14" s="14"/>
      <c r="AG14" s="15"/>
      <c r="AH14" s="16"/>
      <c r="AI14" s="11">
        <f>-'[11]Development R&amp;D'!$G$79</f>
        <v>-45000</v>
      </c>
      <c r="AJ14" s="12"/>
      <c r="AK14" s="13"/>
      <c r="AL14" s="14"/>
      <c r="AM14" s="15"/>
      <c r="AN14" s="16"/>
      <c r="AO14" s="11">
        <f t="shared" si="3"/>
        <v>-45900</v>
      </c>
      <c r="AP14" s="12">
        <f t="shared" si="4"/>
        <v>0</v>
      </c>
      <c r="AQ14" s="13">
        <f t="shared" si="5"/>
        <v>0</v>
      </c>
    </row>
    <row r="15" spans="1:43" x14ac:dyDescent="0.25">
      <c r="A15" s="5" t="s">
        <v>34</v>
      </c>
      <c r="B15" s="6"/>
      <c r="C15" s="6"/>
      <c r="D15" s="7"/>
      <c r="E15" s="11">
        <f>-'[1]Creative &amp; Production'!$G$102</f>
        <v>-1443</v>
      </c>
      <c r="F15" s="12"/>
      <c r="G15" s="13"/>
      <c r="H15" s="14">
        <f>-'[2]Creative &amp; Production'!$G$102</f>
        <v>-3000</v>
      </c>
      <c r="I15" s="15"/>
      <c r="J15" s="16"/>
      <c r="K15" s="11"/>
      <c r="L15" s="12"/>
      <c r="M15" s="13"/>
      <c r="N15" s="14"/>
      <c r="O15" s="15"/>
      <c r="P15" s="16"/>
      <c r="Q15" s="11"/>
      <c r="R15" s="12"/>
      <c r="S15" s="13"/>
      <c r="T15" s="14"/>
      <c r="U15" s="15"/>
      <c r="V15" s="16"/>
      <c r="W15" s="11"/>
      <c r="X15" s="12"/>
      <c r="Y15" s="13"/>
      <c r="Z15" s="14"/>
      <c r="AA15" s="15"/>
      <c r="AB15" s="16"/>
      <c r="AC15" s="11"/>
      <c r="AD15" s="12"/>
      <c r="AE15" s="13"/>
      <c r="AF15" s="14"/>
      <c r="AG15" s="15"/>
      <c r="AH15" s="16"/>
      <c r="AI15" s="11"/>
      <c r="AJ15" s="12"/>
      <c r="AK15" s="13"/>
      <c r="AL15" s="14"/>
      <c r="AM15" s="15"/>
      <c r="AN15" s="16"/>
      <c r="AO15" s="11">
        <f t="shared" si="3"/>
        <v>-4443</v>
      </c>
      <c r="AP15" s="12">
        <f t="shared" si="4"/>
        <v>0</v>
      </c>
      <c r="AQ15" s="13">
        <f t="shared" si="5"/>
        <v>0</v>
      </c>
    </row>
    <row r="16" spans="1:43" x14ac:dyDescent="0.25">
      <c r="A16" s="5" t="s">
        <v>22</v>
      </c>
      <c r="B16" s="6"/>
      <c r="C16" s="6"/>
      <c r="D16" s="7"/>
      <c r="E16" s="11">
        <f>-'[1]Technical &amp; Production'!$G$115</f>
        <v>-6200</v>
      </c>
      <c r="F16" s="12"/>
      <c r="G16" s="13"/>
      <c r="H16" s="14"/>
      <c r="I16" s="15"/>
      <c r="J16" s="16"/>
      <c r="K16" s="11"/>
      <c r="L16" s="12"/>
      <c r="M16" s="13"/>
      <c r="N16" s="14">
        <f>-'[4]Technical &amp; Production'!$G$115</f>
        <v>-3500</v>
      </c>
      <c r="O16" s="15"/>
      <c r="P16" s="16"/>
      <c r="Q16" s="11"/>
      <c r="R16" s="12"/>
      <c r="S16" s="13"/>
      <c r="T16" s="14"/>
      <c r="U16" s="15"/>
      <c r="V16" s="16"/>
      <c r="W16" s="11">
        <f>-'[7]Technical &amp; Production'!$G$115</f>
        <v>-15000</v>
      </c>
      <c r="X16" s="12"/>
      <c r="Y16" s="13"/>
      <c r="Z16" s="14"/>
      <c r="AA16" s="15"/>
      <c r="AB16" s="16"/>
      <c r="AC16" s="11"/>
      <c r="AD16" s="12"/>
      <c r="AE16" s="13"/>
      <c r="AF16" s="14"/>
      <c r="AG16" s="15"/>
      <c r="AH16" s="16"/>
      <c r="AI16" s="11"/>
      <c r="AJ16" s="12"/>
      <c r="AK16" s="13"/>
      <c r="AL16" s="14"/>
      <c r="AM16" s="15"/>
      <c r="AN16" s="16"/>
      <c r="AO16" s="11">
        <f t="shared" si="3"/>
        <v>-24700</v>
      </c>
      <c r="AP16" s="12">
        <f t="shared" si="4"/>
        <v>0</v>
      </c>
      <c r="AQ16" s="13">
        <f t="shared" si="5"/>
        <v>0</v>
      </c>
    </row>
    <row r="17" spans="1:43" x14ac:dyDescent="0.25">
      <c r="A17" s="5" t="s">
        <v>33</v>
      </c>
      <c r="B17" s="6"/>
      <c r="C17" s="6"/>
      <c r="D17" s="7"/>
      <c r="E17" s="11"/>
      <c r="F17" s="12"/>
      <c r="G17" s="13"/>
      <c r="H17" s="14"/>
      <c r="I17" s="15"/>
      <c r="J17" s="16"/>
      <c r="K17" s="11"/>
      <c r="L17" s="12"/>
      <c r="M17" s="13"/>
      <c r="N17" s="14"/>
      <c r="O17" s="15"/>
      <c r="P17" s="16"/>
      <c r="Q17" s="11"/>
      <c r="R17" s="12"/>
      <c r="S17" s="13"/>
      <c r="T17" s="14">
        <f>-[6]Venue_Logistics!$G$93</f>
        <v>-5000</v>
      </c>
      <c r="U17" s="15"/>
      <c r="V17" s="16"/>
      <c r="W17" s="11"/>
      <c r="X17" s="12"/>
      <c r="Y17" s="13"/>
      <c r="Z17" s="14"/>
      <c r="AA17" s="15"/>
      <c r="AB17" s="16"/>
      <c r="AC17" s="11"/>
      <c r="AD17" s="12"/>
      <c r="AE17" s="13"/>
      <c r="AF17" s="14"/>
      <c r="AG17" s="15"/>
      <c r="AH17" s="16"/>
      <c r="AI17" s="11"/>
      <c r="AJ17" s="12"/>
      <c r="AK17" s="13"/>
      <c r="AL17" s="14"/>
      <c r="AM17" s="15"/>
      <c r="AN17" s="16"/>
      <c r="AO17" s="11">
        <f t="shared" si="3"/>
        <v>-5000</v>
      </c>
      <c r="AP17" s="12">
        <f t="shared" si="4"/>
        <v>0</v>
      </c>
      <c r="AQ17" s="13">
        <f t="shared" si="5"/>
        <v>0</v>
      </c>
    </row>
    <row r="18" spans="1:43" x14ac:dyDescent="0.25">
      <c r="A18" s="5" t="s">
        <v>35</v>
      </c>
      <c r="B18" s="6"/>
      <c r="C18" s="6"/>
      <c r="D18" s="7"/>
      <c r="E18" s="11">
        <f>-'[1]Legal &amp; Documentation'!$G$64</f>
        <v>-1000</v>
      </c>
      <c r="F18" s="12"/>
      <c r="G18" s="13"/>
      <c r="H18" s="14"/>
      <c r="I18" s="15"/>
      <c r="J18" s="16"/>
      <c r="K18" s="11"/>
      <c r="L18" s="12"/>
      <c r="M18" s="13"/>
      <c r="N18" s="14"/>
      <c r="O18" s="15"/>
      <c r="P18" s="16"/>
      <c r="Q18" s="11"/>
      <c r="R18" s="12"/>
      <c r="S18" s="13"/>
      <c r="T18" s="14"/>
      <c r="U18" s="15"/>
      <c r="V18" s="16"/>
      <c r="W18" s="11"/>
      <c r="X18" s="12"/>
      <c r="Y18" s="13"/>
      <c r="Z18" s="14"/>
      <c r="AA18" s="15"/>
      <c r="AB18" s="16"/>
      <c r="AC18" s="11"/>
      <c r="AD18" s="12"/>
      <c r="AE18" s="13"/>
      <c r="AF18" s="14"/>
      <c r="AG18" s="15"/>
      <c r="AH18" s="16"/>
      <c r="AI18" s="11"/>
      <c r="AJ18" s="12"/>
      <c r="AK18" s="13"/>
      <c r="AL18" s="14"/>
      <c r="AM18" s="15"/>
      <c r="AN18" s="16"/>
      <c r="AO18" s="11">
        <f t="shared" si="3"/>
        <v>-1000</v>
      </c>
      <c r="AP18" s="12">
        <f t="shared" si="4"/>
        <v>0</v>
      </c>
      <c r="AQ18" s="13">
        <f t="shared" si="5"/>
        <v>0</v>
      </c>
    </row>
    <row r="19" spans="1:43" x14ac:dyDescent="0.25">
      <c r="A19" s="5" t="s">
        <v>32</v>
      </c>
      <c r="B19" s="6"/>
      <c r="C19" s="6"/>
      <c r="D19" s="7"/>
      <c r="E19" s="11"/>
      <c r="F19" s="12"/>
      <c r="G19" s="13"/>
      <c r="H19" s="14"/>
      <c r="I19" s="15"/>
      <c r="J19" s="16"/>
      <c r="K19" s="11"/>
      <c r="L19" s="12"/>
      <c r="M19" s="13"/>
      <c r="N19" s="14"/>
      <c r="O19" s="15"/>
      <c r="P19" s="16"/>
      <c r="Q19" s="11"/>
      <c r="R19" s="12"/>
      <c r="S19" s="13"/>
      <c r="T19" s="14"/>
      <c r="U19" s="15"/>
      <c r="V19" s="16"/>
      <c r="W19" s="11"/>
      <c r="X19" s="12"/>
      <c r="Y19" s="13"/>
      <c r="Z19" s="14"/>
      <c r="AA19" s="15"/>
      <c r="AB19" s="16"/>
      <c r="AC19" s="11"/>
      <c r="AD19" s="12"/>
      <c r="AE19" s="13"/>
      <c r="AF19" s="14"/>
      <c r="AG19" s="15"/>
      <c r="AH19" s="16"/>
      <c r="AI19" s="11"/>
      <c r="AJ19" s="12"/>
      <c r="AK19" s="13"/>
      <c r="AL19" s="14">
        <f>-'[12]Admin &amp; Misc'!$G$66</f>
        <v>-28503</v>
      </c>
      <c r="AM19" s="15"/>
      <c r="AN19" s="16">
        <f>-'[12]Admin &amp; Misc'!$O$66</f>
        <v>-294.2</v>
      </c>
      <c r="AO19" s="11">
        <f t="shared" si="3"/>
        <v>-28503</v>
      </c>
      <c r="AP19" s="12">
        <f t="shared" si="4"/>
        <v>0</v>
      </c>
      <c r="AQ19" s="13">
        <f t="shared" si="5"/>
        <v>-294.2</v>
      </c>
    </row>
    <row r="20" spans="1:43" x14ac:dyDescent="0.25">
      <c r="A20" s="5" t="s">
        <v>11</v>
      </c>
      <c r="B20" s="6"/>
      <c r="C20" s="6"/>
      <c r="D20" s="7"/>
      <c r="E20" s="11">
        <f>-'[1]Marketing Digital Comms'!$G$66</f>
        <v>-12000</v>
      </c>
      <c r="F20" s="12"/>
      <c r="G20" s="13"/>
      <c r="H20" s="14">
        <f>-'[2]Marketing Digital Comms'!$G$66</f>
        <v>-1500</v>
      </c>
      <c r="I20" s="15"/>
      <c r="J20" s="16"/>
      <c r="K20" s="11"/>
      <c r="L20" s="12"/>
      <c r="M20" s="13"/>
      <c r="N20" s="14"/>
      <c r="O20" s="15"/>
      <c r="P20" s="16"/>
      <c r="Q20" s="11"/>
      <c r="R20" s="12"/>
      <c r="S20" s="13"/>
      <c r="T20" s="14"/>
      <c r="U20" s="15"/>
      <c r="V20" s="16"/>
      <c r="W20" s="11"/>
      <c r="X20" s="12"/>
      <c r="Y20" s="13"/>
      <c r="Z20" s="14"/>
      <c r="AA20" s="15"/>
      <c r="AB20" s="16"/>
      <c r="AC20" s="11"/>
      <c r="AD20" s="12"/>
      <c r="AE20" s="13"/>
      <c r="AF20" s="14"/>
      <c r="AG20" s="15"/>
      <c r="AH20" s="16"/>
      <c r="AI20" s="11"/>
      <c r="AJ20" s="12"/>
      <c r="AK20" s="13"/>
      <c r="AL20" s="14"/>
      <c r="AM20" s="15"/>
      <c r="AN20" s="16"/>
      <c r="AO20" s="11">
        <f t="shared" si="3"/>
        <v>-13500</v>
      </c>
      <c r="AP20" s="12">
        <f t="shared" si="4"/>
        <v>0</v>
      </c>
      <c r="AQ20" s="13">
        <f t="shared" si="5"/>
        <v>0</v>
      </c>
    </row>
    <row r="21" spans="1:43" x14ac:dyDescent="0.25">
      <c r="A21" s="5" t="s">
        <v>24</v>
      </c>
      <c r="B21" s="6"/>
      <c r="C21" s="6"/>
      <c r="D21" s="7"/>
      <c r="E21" s="11"/>
      <c r="F21" s="12"/>
      <c r="G21" s="13"/>
      <c r="H21" s="14"/>
      <c r="I21" s="15"/>
      <c r="J21" s="16"/>
      <c r="K21" s="11"/>
      <c r="L21" s="12"/>
      <c r="M21" s="13"/>
      <c r="N21" s="14"/>
      <c r="O21" s="15"/>
      <c r="P21" s="16"/>
      <c r="Q21" s="11"/>
      <c r="R21" s="12"/>
      <c r="S21" s="13"/>
      <c r="T21" s="14"/>
      <c r="U21" s="15"/>
      <c r="V21" s="16"/>
      <c r="W21" s="11"/>
      <c r="X21" s="12"/>
      <c r="Y21" s="13"/>
      <c r="Z21" s="14">
        <f>-'[8]Creative &amp; Production'!$G$102</f>
        <v>-10000</v>
      </c>
      <c r="AA21" s="15"/>
      <c r="AB21" s="16">
        <f>-'[8]PROJECT SUMMARY'!$G$178</f>
        <v>-3246</v>
      </c>
      <c r="AC21" s="11"/>
      <c r="AD21" s="12"/>
      <c r="AE21" s="13"/>
      <c r="AF21" s="14"/>
      <c r="AG21" s="15"/>
      <c r="AH21" s="16"/>
      <c r="AI21" s="11"/>
      <c r="AJ21" s="12"/>
      <c r="AK21" s="13"/>
      <c r="AL21" s="14"/>
      <c r="AM21" s="15"/>
      <c r="AN21" s="16"/>
      <c r="AO21" s="11">
        <f t="shared" si="3"/>
        <v>-10000</v>
      </c>
      <c r="AP21" s="12">
        <f t="shared" si="4"/>
        <v>0</v>
      </c>
      <c r="AQ21" s="13">
        <f t="shared" si="5"/>
        <v>-3246</v>
      </c>
    </row>
    <row r="22" spans="1:43" x14ac:dyDescent="0.25">
      <c r="A22" s="5"/>
      <c r="B22" s="6"/>
      <c r="C22" s="6"/>
      <c r="D22" s="7"/>
      <c r="E22" s="11"/>
      <c r="F22" s="12"/>
      <c r="G22" s="13"/>
      <c r="H22" s="14"/>
      <c r="I22" s="15"/>
      <c r="J22" s="16"/>
      <c r="K22" s="11"/>
      <c r="L22" s="12"/>
      <c r="M22" s="13"/>
      <c r="N22" s="14"/>
      <c r="O22" s="15"/>
      <c r="P22" s="16"/>
      <c r="Q22" s="11"/>
      <c r="R22" s="12"/>
      <c r="S22" s="13"/>
      <c r="T22" s="14"/>
      <c r="U22" s="15"/>
      <c r="V22" s="16"/>
      <c r="W22" s="11"/>
      <c r="X22" s="12"/>
      <c r="Y22" s="13"/>
      <c r="Z22" s="14"/>
      <c r="AA22" s="15"/>
      <c r="AB22" s="16"/>
      <c r="AC22" s="11"/>
      <c r="AD22" s="12"/>
      <c r="AE22" s="13"/>
      <c r="AF22" s="14"/>
      <c r="AG22" s="15"/>
      <c r="AH22" s="16"/>
      <c r="AI22" s="11"/>
      <c r="AJ22" s="12"/>
      <c r="AK22" s="13"/>
      <c r="AL22" s="14"/>
      <c r="AM22" s="15"/>
      <c r="AN22" s="16"/>
      <c r="AO22" s="11"/>
      <c r="AP22" s="12"/>
      <c r="AQ22" s="13"/>
    </row>
    <row r="23" spans="1:43" x14ac:dyDescent="0.25">
      <c r="A23" s="5"/>
      <c r="B23" s="6"/>
      <c r="C23" s="6"/>
      <c r="D23" s="7"/>
      <c r="E23" s="11"/>
      <c r="F23" s="12"/>
      <c r="G23" s="13"/>
      <c r="H23" s="14"/>
      <c r="I23" s="15"/>
      <c r="J23" s="16"/>
      <c r="K23" s="11"/>
      <c r="L23" s="12"/>
      <c r="M23" s="13"/>
      <c r="N23" s="14"/>
      <c r="O23" s="15"/>
      <c r="P23" s="16"/>
      <c r="Q23" s="11"/>
      <c r="R23" s="12"/>
      <c r="S23" s="13"/>
      <c r="T23" s="14"/>
      <c r="U23" s="15"/>
      <c r="V23" s="16"/>
      <c r="W23" s="11"/>
      <c r="X23" s="12"/>
      <c r="Y23" s="13"/>
      <c r="Z23" s="14"/>
      <c r="AA23" s="15"/>
      <c r="AB23" s="16"/>
      <c r="AC23" s="11"/>
      <c r="AD23" s="12"/>
      <c r="AE23" s="13"/>
      <c r="AF23" s="14"/>
      <c r="AG23" s="15"/>
      <c r="AH23" s="16"/>
      <c r="AI23" s="11"/>
      <c r="AJ23" s="12"/>
      <c r="AK23" s="13"/>
      <c r="AL23" s="14"/>
      <c r="AM23" s="15"/>
      <c r="AN23" s="16"/>
      <c r="AO23" s="11"/>
      <c r="AP23" s="12"/>
      <c r="AQ23" s="13"/>
    </row>
    <row r="24" spans="1:43" s="1" customFormat="1" x14ac:dyDescent="0.25">
      <c r="A24" s="17" t="s">
        <v>19</v>
      </c>
      <c r="B24" s="18"/>
      <c r="C24" s="18"/>
      <c r="D24" s="19"/>
      <c r="E24" s="20">
        <f t="shared" ref="E24:Z24" si="6">+SUM(E8:E22)</f>
        <v>0</v>
      </c>
      <c r="F24" s="21">
        <f t="shared" si="6"/>
        <v>0</v>
      </c>
      <c r="G24" s="22">
        <f t="shared" si="6"/>
        <v>70643</v>
      </c>
      <c r="H24" s="23">
        <f t="shared" si="6"/>
        <v>0</v>
      </c>
      <c r="I24" s="24">
        <f t="shared" si="6"/>
        <v>0</v>
      </c>
      <c r="J24" s="25">
        <f t="shared" si="6"/>
        <v>13000</v>
      </c>
      <c r="K24" s="20">
        <f t="shared" si="6"/>
        <v>0</v>
      </c>
      <c r="L24" s="21">
        <f t="shared" si="6"/>
        <v>0</v>
      </c>
      <c r="M24" s="22">
        <f t="shared" si="6"/>
        <v>20000</v>
      </c>
      <c r="N24" s="23">
        <f t="shared" si="6"/>
        <v>0</v>
      </c>
      <c r="O24" s="24">
        <f t="shared" si="6"/>
        <v>0</v>
      </c>
      <c r="P24" s="25">
        <f t="shared" si="6"/>
        <v>5000</v>
      </c>
      <c r="Q24" s="20">
        <f t="shared" si="6"/>
        <v>0</v>
      </c>
      <c r="R24" s="21">
        <f t="shared" si="6"/>
        <v>0</v>
      </c>
      <c r="S24" s="22">
        <f t="shared" si="6"/>
        <v>5400</v>
      </c>
      <c r="T24" s="23">
        <f t="shared" si="6"/>
        <v>0</v>
      </c>
      <c r="U24" s="24">
        <f t="shared" si="6"/>
        <v>0</v>
      </c>
      <c r="V24" s="25">
        <f t="shared" si="6"/>
        <v>5000</v>
      </c>
      <c r="W24" s="20">
        <f t="shared" si="6"/>
        <v>0</v>
      </c>
      <c r="X24" s="21">
        <f t="shared" si="6"/>
        <v>0</v>
      </c>
      <c r="Y24" s="22">
        <f t="shared" si="6"/>
        <v>45000</v>
      </c>
      <c r="Z24" s="23">
        <f t="shared" si="6"/>
        <v>0</v>
      </c>
      <c r="AA24" s="24">
        <f t="shared" ref="AA24:AQ24" si="7">+SUM(AA8:AA22)</f>
        <v>0</v>
      </c>
      <c r="AB24" s="25">
        <f t="shared" si="7"/>
        <v>9754</v>
      </c>
      <c r="AC24" s="20">
        <f>+SUM(AC8:AC22)</f>
        <v>0</v>
      </c>
      <c r="AD24" s="21">
        <f t="shared" si="7"/>
        <v>0</v>
      </c>
      <c r="AE24" s="22">
        <f t="shared" si="7"/>
        <v>45000</v>
      </c>
      <c r="AF24" s="23">
        <f>+SUM(AF8:AF22)</f>
        <v>0</v>
      </c>
      <c r="AG24" s="24">
        <f t="shared" si="7"/>
        <v>0</v>
      </c>
      <c r="AH24" s="25">
        <f t="shared" si="7"/>
        <v>7000</v>
      </c>
      <c r="AI24" s="20">
        <f>+SUM(AI8:AI22)</f>
        <v>0</v>
      </c>
      <c r="AJ24" s="21">
        <f t="shared" si="7"/>
        <v>0</v>
      </c>
      <c r="AK24" s="22">
        <f t="shared" si="7"/>
        <v>45000</v>
      </c>
      <c r="AL24" s="23">
        <f>+SUM(AL8:AL22)</f>
        <v>0</v>
      </c>
      <c r="AM24" s="24">
        <f t="shared" si="7"/>
        <v>0</v>
      </c>
      <c r="AN24" s="25">
        <f t="shared" si="7"/>
        <v>28208.63</v>
      </c>
      <c r="AO24" s="20">
        <f>+SUM(AO8:AO22)</f>
        <v>0</v>
      </c>
      <c r="AP24" s="21">
        <f t="shared" si="7"/>
        <v>0</v>
      </c>
      <c r="AQ24" s="22">
        <f t="shared" si="7"/>
        <v>299005.63</v>
      </c>
    </row>
    <row r="27" spans="1:43" x14ac:dyDescent="0.25">
      <c r="E27" s="31" t="s">
        <v>5</v>
      </c>
      <c r="F27" s="32"/>
      <c r="G27" s="33"/>
      <c r="H27" s="34" t="s">
        <v>9</v>
      </c>
      <c r="I27" s="35"/>
      <c r="J27" s="36"/>
      <c r="K27" s="31" t="s">
        <v>30</v>
      </c>
      <c r="L27" s="32"/>
      <c r="M27" s="33"/>
    </row>
    <row r="28" spans="1:43" x14ac:dyDescent="0.25">
      <c r="E28" s="29" t="s">
        <v>3</v>
      </c>
      <c r="F28" s="30"/>
      <c r="G28" s="7"/>
      <c r="H28" s="27" t="s">
        <v>3</v>
      </c>
      <c r="I28" s="28"/>
      <c r="J28" s="10"/>
      <c r="K28" s="29" t="s">
        <v>3</v>
      </c>
      <c r="L28" s="30"/>
      <c r="M28" s="7"/>
    </row>
    <row r="29" spans="1:43" x14ac:dyDescent="0.25">
      <c r="E29" s="5" t="s">
        <v>1</v>
      </c>
      <c r="F29" s="6" t="s">
        <v>2</v>
      </c>
      <c r="G29" s="7" t="s">
        <v>4</v>
      </c>
      <c r="H29" s="8" t="s">
        <v>1</v>
      </c>
      <c r="I29" s="9" t="s">
        <v>2</v>
      </c>
      <c r="J29" s="10" t="s">
        <v>4</v>
      </c>
      <c r="K29" s="5" t="s">
        <v>1</v>
      </c>
      <c r="L29" s="6" t="s">
        <v>2</v>
      </c>
      <c r="M29" s="7" t="s">
        <v>4</v>
      </c>
    </row>
    <row r="30" spans="1:43" x14ac:dyDescent="0.25">
      <c r="A30" s="1" t="s">
        <v>0</v>
      </c>
      <c r="E30" s="11"/>
      <c r="F30" s="12"/>
      <c r="G30" s="13"/>
      <c r="H30" s="14"/>
      <c r="I30" s="15"/>
      <c r="J30" s="16"/>
      <c r="K30" s="11"/>
      <c r="L30" s="12"/>
      <c r="M30" s="13"/>
    </row>
    <row r="31" spans="1:43" x14ac:dyDescent="0.25">
      <c r="A31" t="s">
        <v>14</v>
      </c>
      <c r="E31" s="11">
        <v>225871</v>
      </c>
      <c r="F31" s="12"/>
      <c r="G31" s="13"/>
      <c r="H31" s="14">
        <f>365000-E31-I34-F35-F36-F37</f>
        <v>83599</v>
      </c>
      <c r="I31" s="15"/>
      <c r="J31" s="16"/>
      <c r="K31" s="11">
        <f>+E31+H31</f>
        <v>309470</v>
      </c>
      <c r="L31" s="12">
        <f t="shared" ref="L31:L37" si="8">+F31+I31</f>
        <v>0</v>
      </c>
      <c r="M31" s="13">
        <f t="shared" ref="M31:M37" si="9">+G31+J31</f>
        <v>0</v>
      </c>
    </row>
    <row r="32" spans="1:43" x14ac:dyDescent="0.25">
      <c r="A32" t="s">
        <v>15</v>
      </c>
      <c r="E32" s="11"/>
      <c r="F32" s="12"/>
      <c r="G32" s="13"/>
      <c r="H32" s="14"/>
      <c r="I32" s="15"/>
      <c r="J32" s="16"/>
      <c r="K32" s="11">
        <f t="shared" ref="K32:K37" si="10">+E32+H32</f>
        <v>0</v>
      </c>
      <c r="L32" s="12">
        <f t="shared" si="8"/>
        <v>0</v>
      </c>
      <c r="M32" s="13">
        <f t="shared" si="9"/>
        <v>0</v>
      </c>
    </row>
    <row r="33" spans="1:13" x14ac:dyDescent="0.25">
      <c r="A33" t="s">
        <v>36</v>
      </c>
      <c r="E33" s="11"/>
      <c r="F33" s="12"/>
      <c r="G33" s="13"/>
      <c r="H33" s="14">
        <f>-[13]SUMMARY!$F$27</f>
        <v>30000</v>
      </c>
      <c r="I33" s="15"/>
      <c r="J33" s="16"/>
      <c r="K33" s="11">
        <f t="shared" si="10"/>
        <v>30000</v>
      </c>
      <c r="L33" s="12">
        <f t="shared" si="8"/>
        <v>0</v>
      </c>
      <c r="M33" s="13">
        <f t="shared" si="9"/>
        <v>0</v>
      </c>
    </row>
    <row r="34" spans="1:13" x14ac:dyDescent="0.25">
      <c r="A34" t="s">
        <v>37</v>
      </c>
      <c r="E34" s="11"/>
      <c r="F34" s="12"/>
      <c r="G34" s="13"/>
      <c r="H34" s="14"/>
      <c r="I34" s="15">
        <f>+[13]Expenditure!$J$13</f>
        <v>40000</v>
      </c>
      <c r="J34" s="16"/>
      <c r="K34" s="11">
        <f t="shared" si="10"/>
        <v>0</v>
      </c>
      <c r="L34" s="12">
        <f t="shared" si="8"/>
        <v>40000</v>
      </c>
      <c r="M34" s="13">
        <f t="shared" si="9"/>
        <v>0</v>
      </c>
    </row>
    <row r="35" spans="1:13" x14ac:dyDescent="0.25">
      <c r="A35" t="s">
        <v>38</v>
      </c>
      <c r="E35" s="11"/>
      <c r="F35" s="12">
        <f>+[13]Expenditure!$J$55</f>
        <v>3600</v>
      </c>
      <c r="G35" s="13"/>
      <c r="H35" s="14"/>
      <c r="I35" s="15"/>
      <c r="J35" s="16"/>
      <c r="K35" s="11">
        <f t="shared" si="10"/>
        <v>0</v>
      </c>
      <c r="L35" s="12">
        <f t="shared" si="8"/>
        <v>3600</v>
      </c>
      <c r="M35" s="13">
        <f t="shared" si="9"/>
        <v>0</v>
      </c>
    </row>
    <row r="36" spans="1:13" x14ac:dyDescent="0.25">
      <c r="A36" t="s">
        <v>39</v>
      </c>
      <c r="E36" s="11"/>
      <c r="F36" s="12">
        <f>+[13]Expenditure!$J$66</f>
        <v>9930</v>
      </c>
      <c r="G36" s="13"/>
      <c r="H36" s="14"/>
      <c r="I36" s="15"/>
      <c r="J36" s="16"/>
      <c r="K36" s="11">
        <f t="shared" si="10"/>
        <v>0</v>
      </c>
      <c r="L36" s="12">
        <f t="shared" si="8"/>
        <v>9930</v>
      </c>
      <c r="M36" s="13">
        <f t="shared" si="9"/>
        <v>0</v>
      </c>
    </row>
    <row r="37" spans="1:13" x14ac:dyDescent="0.25">
      <c r="A37" t="s">
        <v>40</v>
      </c>
      <c r="E37" s="11"/>
      <c r="F37" s="12">
        <f>+[13]Expenditure!$J$68</f>
        <v>2000</v>
      </c>
      <c r="G37" s="13"/>
      <c r="H37" s="14"/>
      <c r="I37" s="15"/>
      <c r="J37" s="16"/>
      <c r="K37" s="11">
        <f t="shared" si="10"/>
        <v>0</v>
      </c>
      <c r="L37" s="12">
        <f t="shared" si="8"/>
        <v>2000</v>
      </c>
      <c r="M37" s="13">
        <f t="shared" si="9"/>
        <v>0</v>
      </c>
    </row>
    <row r="38" spans="1:13" x14ac:dyDescent="0.25">
      <c r="E38" s="11"/>
      <c r="F38" s="12"/>
      <c r="G38" s="13"/>
      <c r="H38" s="14"/>
      <c r="I38" s="15"/>
      <c r="J38" s="16"/>
      <c r="K38" s="11"/>
      <c r="L38" s="12"/>
      <c r="M38" s="13"/>
    </row>
    <row r="39" spans="1:13" x14ac:dyDescent="0.25">
      <c r="E39" s="11"/>
      <c r="F39" s="12"/>
      <c r="G39" s="13"/>
      <c r="H39" s="14"/>
      <c r="I39" s="15"/>
      <c r="J39" s="16"/>
      <c r="K39" s="11"/>
      <c r="L39" s="12"/>
      <c r="M39" s="13"/>
    </row>
    <row r="40" spans="1:13" x14ac:dyDescent="0.25">
      <c r="E40" s="11"/>
      <c r="F40" s="12"/>
      <c r="G40" s="13"/>
      <c r="H40" s="14"/>
      <c r="I40" s="15"/>
      <c r="J40" s="16"/>
      <c r="K40" s="11"/>
      <c r="L40" s="12"/>
      <c r="M40" s="13"/>
    </row>
    <row r="41" spans="1:13" x14ac:dyDescent="0.25">
      <c r="A41" s="1" t="s">
        <v>10</v>
      </c>
      <c r="E41" s="11"/>
      <c r="F41" s="12"/>
      <c r="G41" s="13"/>
      <c r="H41" s="14"/>
      <c r="I41" s="15"/>
      <c r="J41" s="16"/>
      <c r="K41" s="11"/>
      <c r="L41" s="12"/>
      <c r="M41" s="13"/>
    </row>
    <row r="42" spans="1:13" x14ac:dyDescent="0.25">
      <c r="A42" t="s">
        <v>41</v>
      </c>
      <c r="E42" s="11"/>
      <c r="F42" s="12"/>
      <c r="G42" s="13"/>
      <c r="H42" s="14">
        <f>-[13]Expenditure!$F$9</f>
        <v>-26400</v>
      </c>
      <c r="I42" s="15"/>
      <c r="J42" s="16"/>
      <c r="K42" s="11">
        <f t="shared" ref="K42:K62" si="11">+E42+H42</f>
        <v>-26400</v>
      </c>
      <c r="L42" s="12">
        <f t="shared" ref="L42:L62" si="12">+F42+I42</f>
        <v>0</v>
      </c>
      <c r="M42" s="13">
        <f t="shared" ref="M42:M62" si="13">+G42+J42</f>
        <v>0</v>
      </c>
    </row>
    <row r="43" spans="1:13" x14ac:dyDescent="0.25">
      <c r="A43" t="s">
        <v>42</v>
      </c>
      <c r="E43" s="11"/>
      <c r="F43" s="12"/>
      <c r="G43" s="13"/>
      <c r="H43" s="14"/>
      <c r="I43" s="15">
        <f>-[13]Expenditure!$J$13</f>
        <v>-40000</v>
      </c>
      <c r="J43" s="16"/>
      <c r="K43" s="11">
        <f t="shared" si="11"/>
        <v>0</v>
      </c>
      <c r="L43" s="12">
        <f t="shared" si="12"/>
        <v>-40000</v>
      </c>
      <c r="M43" s="13">
        <f t="shared" si="13"/>
        <v>0</v>
      </c>
    </row>
    <row r="44" spans="1:13" x14ac:dyDescent="0.25">
      <c r="A44" t="s">
        <v>43</v>
      </c>
      <c r="E44" s="11"/>
      <c r="F44" s="12"/>
      <c r="G44" s="13"/>
      <c r="H44" s="14">
        <f>-[13]Expenditure!$F$18</f>
        <v>-5000</v>
      </c>
      <c r="I44" s="15"/>
      <c r="J44" s="16"/>
      <c r="K44" s="11">
        <f t="shared" si="11"/>
        <v>-5000</v>
      </c>
      <c r="L44" s="12">
        <f t="shared" si="12"/>
        <v>0</v>
      </c>
      <c r="M44" s="13">
        <f t="shared" si="13"/>
        <v>0</v>
      </c>
    </row>
    <row r="45" spans="1:13" x14ac:dyDescent="0.25">
      <c r="A45" t="s">
        <v>44</v>
      </c>
      <c r="E45" s="11"/>
      <c r="F45" s="12"/>
      <c r="G45" s="13"/>
      <c r="H45" s="14">
        <f>-[13]Expenditure!$F$23</f>
        <v>-3140</v>
      </c>
      <c r="I45" s="15"/>
      <c r="J45" s="16"/>
      <c r="K45" s="11">
        <f t="shared" si="11"/>
        <v>-3140</v>
      </c>
      <c r="L45" s="12">
        <f t="shared" si="12"/>
        <v>0</v>
      </c>
      <c r="M45" s="13">
        <f t="shared" si="13"/>
        <v>0</v>
      </c>
    </row>
    <row r="46" spans="1:13" x14ac:dyDescent="0.25">
      <c r="A46" t="s">
        <v>45</v>
      </c>
      <c r="E46" s="11"/>
      <c r="F46" s="12"/>
      <c r="G46" s="13"/>
      <c r="H46" s="14">
        <f>-[13]Expenditure!$F$28</f>
        <v>-6000</v>
      </c>
      <c r="I46" s="15"/>
      <c r="J46" s="16"/>
      <c r="K46" s="11">
        <f t="shared" si="11"/>
        <v>-6000</v>
      </c>
      <c r="L46" s="12">
        <f t="shared" si="12"/>
        <v>0</v>
      </c>
      <c r="M46" s="13">
        <f t="shared" si="13"/>
        <v>0</v>
      </c>
    </row>
    <row r="47" spans="1:13" x14ac:dyDescent="0.25">
      <c r="A47" t="s">
        <v>46</v>
      </c>
      <c r="E47" s="11"/>
      <c r="F47" s="12"/>
      <c r="G47" s="13"/>
      <c r="H47" s="14">
        <f>-[13]Expenditure!$F$33</f>
        <v>-2490</v>
      </c>
      <c r="I47" s="15"/>
      <c r="J47" s="16"/>
      <c r="K47" s="11">
        <f t="shared" si="11"/>
        <v>-2490</v>
      </c>
      <c r="L47" s="12">
        <f t="shared" si="12"/>
        <v>0</v>
      </c>
      <c r="M47" s="13">
        <f t="shared" si="13"/>
        <v>0</v>
      </c>
    </row>
    <row r="48" spans="1:13" x14ac:dyDescent="0.25">
      <c r="A48" t="s">
        <v>47</v>
      </c>
      <c r="E48" s="11"/>
      <c r="F48" s="12"/>
      <c r="G48" s="13"/>
      <c r="H48" s="14">
        <f>-[13]Expenditure!$F$37</f>
        <v>-8240</v>
      </c>
      <c r="I48" s="15"/>
      <c r="J48" s="16"/>
      <c r="K48" s="11">
        <f t="shared" si="11"/>
        <v>-8240</v>
      </c>
      <c r="L48" s="12">
        <f t="shared" si="12"/>
        <v>0</v>
      </c>
      <c r="M48" s="13">
        <f t="shared" si="13"/>
        <v>0</v>
      </c>
    </row>
    <row r="49" spans="1:13" x14ac:dyDescent="0.25">
      <c r="A49" t="s">
        <v>48</v>
      </c>
      <c r="E49" s="11"/>
      <c r="F49" s="12"/>
      <c r="G49" s="13"/>
      <c r="H49" s="14">
        <f>-[13]Expenditure!$F$41</f>
        <v>-1113</v>
      </c>
      <c r="I49" s="15"/>
      <c r="J49" s="16"/>
      <c r="K49" s="11">
        <f t="shared" si="11"/>
        <v>-1113</v>
      </c>
      <c r="L49" s="12">
        <f t="shared" si="12"/>
        <v>0</v>
      </c>
      <c r="M49" s="13">
        <f t="shared" si="13"/>
        <v>0</v>
      </c>
    </row>
    <row r="50" spans="1:13" x14ac:dyDescent="0.25">
      <c r="A50" t="s">
        <v>49</v>
      </c>
      <c r="E50" s="11"/>
      <c r="F50" s="12"/>
      <c r="G50" s="13"/>
      <c r="H50" s="14">
        <f>-[13]Expenditure!$F$45</f>
        <v>-4224</v>
      </c>
      <c r="I50" s="15"/>
      <c r="J50" s="16"/>
      <c r="K50" s="11">
        <f t="shared" si="11"/>
        <v>-4224</v>
      </c>
      <c r="L50" s="12">
        <f t="shared" si="12"/>
        <v>0</v>
      </c>
      <c r="M50" s="13">
        <f t="shared" si="13"/>
        <v>0</v>
      </c>
    </row>
    <row r="51" spans="1:13" x14ac:dyDescent="0.25">
      <c r="A51" t="s">
        <v>50</v>
      </c>
      <c r="E51" s="11"/>
      <c r="F51" s="12"/>
      <c r="G51" s="13"/>
      <c r="H51" s="14">
        <f>-[13]Expenditure!$F$50</f>
        <v>-500</v>
      </c>
      <c r="I51" s="15"/>
      <c r="J51" s="16"/>
      <c r="K51" s="11">
        <f t="shared" si="11"/>
        <v>-500</v>
      </c>
      <c r="L51" s="12">
        <f t="shared" si="12"/>
        <v>0</v>
      </c>
      <c r="M51" s="13">
        <f t="shared" si="13"/>
        <v>0</v>
      </c>
    </row>
    <row r="52" spans="1:13" x14ac:dyDescent="0.25">
      <c r="A52" t="s">
        <v>51</v>
      </c>
      <c r="E52" s="11"/>
      <c r="F52" s="12">
        <f>-[13]Expenditure!$J$55</f>
        <v>-3600</v>
      </c>
      <c r="G52" s="13"/>
      <c r="H52" s="14"/>
      <c r="I52" s="15"/>
      <c r="J52" s="16"/>
      <c r="K52" s="11">
        <f t="shared" si="11"/>
        <v>0</v>
      </c>
      <c r="L52" s="12">
        <f t="shared" si="12"/>
        <v>-3600</v>
      </c>
      <c r="M52" s="13">
        <f t="shared" si="13"/>
        <v>0</v>
      </c>
    </row>
    <row r="53" spans="1:13" x14ac:dyDescent="0.25">
      <c r="A53" t="s">
        <v>52</v>
      </c>
      <c r="E53" s="11"/>
      <c r="F53" s="12"/>
      <c r="G53" s="13"/>
      <c r="H53" s="14"/>
      <c r="I53" s="15"/>
      <c r="J53" s="16"/>
      <c r="K53" s="11">
        <f t="shared" si="11"/>
        <v>0</v>
      </c>
      <c r="L53" s="12">
        <f t="shared" si="12"/>
        <v>0</v>
      </c>
      <c r="M53" s="13">
        <f t="shared" si="13"/>
        <v>0</v>
      </c>
    </row>
    <row r="54" spans="1:13" x14ac:dyDescent="0.25">
      <c r="A54" t="s">
        <v>53</v>
      </c>
      <c r="E54" s="11">
        <f>-[13]Expenditure!$F$63-[13]Expenditure!$F$64</f>
        <v>-33371</v>
      </c>
      <c r="F54" s="12"/>
      <c r="G54" s="13"/>
      <c r="H54" s="14"/>
      <c r="I54" s="15"/>
      <c r="J54" s="16"/>
      <c r="K54" s="11">
        <f t="shared" si="11"/>
        <v>-33371</v>
      </c>
      <c r="L54" s="12">
        <f t="shared" si="12"/>
        <v>0</v>
      </c>
      <c r="M54" s="13">
        <f t="shared" si="13"/>
        <v>0</v>
      </c>
    </row>
    <row r="55" spans="1:13" x14ac:dyDescent="0.25">
      <c r="A55" t="s">
        <v>54</v>
      </c>
      <c r="E55" s="11">
        <f>-[13]Expenditure!$F$65</f>
        <v>-13812.5</v>
      </c>
      <c r="F55" s="12"/>
      <c r="G55" s="13"/>
      <c r="H55" s="14"/>
      <c r="I55" s="15"/>
      <c r="J55" s="16"/>
      <c r="K55" s="11">
        <f t="shared" si="11"/>
        <v>-13812.5</v>
      </c>
      <c r="L55" s="12">
        <f t="shared" si="12"/>
        <v>0</v>
      </c>
      <c r="M55" s="13">
        <f t="shared" si="13"/>
        <v>0</v>
      </c>
    </row>
    <row r="56" spans="1:13" x14ac:dyDescent="0.25">
      <c r="A56" t="s">
        <v>39</v>
      </c>
      <c r="E56" s="11">
        <f>-[13]Expenditure!$F$66</f>
        <v>-100000</v>
      </c>
      <c r="F56" s="12">
        <f>-[13]Expenditure!$J$66</f>
        <v>-9930</v>
      </c>
      <c r="G56" s="13"/>
      <c r="H56" s="14"/>
      <c r="I56" s="15"/>
      <c r="J56" s="16"/>
      <c r="K56" s="11">
        <f t="shared" si="11"/>
        <v>-100000</v>
      </c>
      <c r="L56" s="12">
        <f t="shared" si="12"/>
        <v>-9930</v>
      </c>
      <c r="M56" s="13">
        <f t="shared" si="13"/>
        <v>0</v>
      </c>
    </row>
    <row r="57" spans="1:13" x14ac:dyDescent="0.25">
      <c r="A57" t="s">
        <v>55</v>
      </c>
      <c r="E57" s="11"/>
      <c r="F57" s="12">
        <f>-[13]Expenditure!$J$68</f>
        <v>-2000</v>
      </c>
      <c r="G57" s="13"/>
      <c r="H57" s="14"/>
      <c r="I57" s="15"/>
      <c r="J57" s="16"/>
      <c r="K57" s="11">
        <f t="shared" si="11"/>
        <v>0</v>
      </c>
      <c r="L57" s="12">
        <f t="shared" si="12"/>
        <v>-2000</v>
      </c>
      <c r="M57" s="13">
        <f t="shared" si="13"/>
        <v>0</v>
      </c>
    </row>
    <row r="58" spans="1:13" x14ac:dyDescent="0.25">
      <c r="A58" t="s">
        <v>37</v>
      </c>
      <c r="E58" s="11">
        <f>-[13]Expenditure!$F$67</f>
        <v>-75000</v>
      </c>
      <c r="F58" s="12"/>
      <c r="G58" s="13"/>
      <c r="H58" s="14"/>
      <c r="I58" s="15"/>
      <c r="J58" s="16"/>
      <c r="K58" s="11">
        <f t="shared" si="11"/>
        <v>-75000</v>
      </c>
      <c r="L58" s="12">
        <f t="shared" si="12"/>
        <v>0</v>
      </c>
      <c r="M58" s="13">
        <f t="shared" si="13"/>
        <v>0</v>
      </c>
    </row>
    <row r="59" spans="1:13" x14ac:dyDescent="0.25">
      <c r="A59" t="s">
        <v>56</v>
      </c>
      <c r="E59" s="11">
        <f>-[13]Expenditure!$F$69</f>
        <v>-1000</v>
      </c>
      <c r="F59" s="12"/>
      <c r="G59" s="13"/>
      <c r="H59" s="14"/>
      <c r="I59" s="15"/>
      <c r="J59" s="16"/>
      <c r="K59" s="11">
        <f t="shared" si="11"/>
        <v>-1000</v>
      </c>
      <c r="L59" s="12">
        <f t="shared" si="12"/>
        <v>0</v>
      </c>
      <c r="M59" s="13">
        <f t="shared" si="13"/>
        <v>0</v>
      </c>
    </row>
    <row r="60" spans="1:13" x14ac:dyDescent="0.25">
      <c r="A60" t="s">
        <v>57</v>
      </c>
      <c r="E60" s="11">
        <f>-[13]Expenditure!$F$72</f>
        <v>-1500</v>
      </c>
      <c r="F60" s="12"/>
      <c r="G60" s="13"/>
      <c r="H60" s="14"/>
      <c r="I60" s="15"/>
      <c r="J60" s="16"/>
      <c r="K60" s="11">
        <f t="shared" si="11"/>
        <v>-1500</v>
      </c>
      <c r="L60" s="12">
        <f t="shared" si="12"/>
        <v>0</v>
      </c>
      <c r="M60" s="13">
        <f t="shared" si="13"/>
        <v>0</v>
      </c>
    </row>
    <row r="61" spans="1:13" x14ac:dyDescent="0.25">
      <c r="A61" t="s">
        <v>58</v>
      </c>
      <c r="E61" s="11"/>
      <c r="F61" s="12"/>
      <c r="G61" s="13"/>
      <c r="H61" s="14">
        <f>-[13]Expenditure!$F$76</f>
        <v>-5020</v>
      </c>
      <c r="I61" s="15"/>
      <c r="J61" s="16"/>
      <c r="K61" s="11">
        <f t="shared" si="11"/>
        <v>-5020</v>
      </c>
      <c r="L61" s="12">
        <f t="shared" si="12"/>
        <v>0</v>
      </c>
      <c r="M61" s="13">
        <f t="shared" si="13"/>
        <v>0</v>
      </c>
    </row>
    <row r="62" spans="1:13" x14ac:dyDescent="0.25">
      <c r="A62" t="s">
        <v>12</v>
      </c>
      <c r="E62" s="11"/>
      <c r="F62" s="12"/>
      <c r="G62" s="13"/>
      <c r="H62" s="14">
        <f>-[13]SUMMARY!$F$22</f>
        <v>-41400</v>
      </c>
      <c r="I62" s="15"/>
      <c r="J62" s="16"/>
      <c r="K62" s="11">
        <f t="shared" si="11"/>
        <v>-41400</v>
      </c>
      <c r="L62" s="12">
        <f t="shared" si="12"/>
        <v>0</v>
      </c>
      <c r="M62" s="13">
        <f t="shared" si="13"/>
        <v>0</v>
      </c>
    </row>
    <row r="63" spans="1:13" x14ac:dyDescent="0.25">
      <c r="E63" s="11"/>
      <c r="F63" s="12"/>
      <c r="G63" s="13"/>
      <c r="H63" s="14"/>
      <c r="I63" s="15"/>
      <c r="J63" s="16"/>
      <c r="K63" s="11"/>
      <c r="L63" s="12"/>
      <c r="M63" s="13"/>
    </row>
    <row r="64" spans="1:13" x14ac:dyDescent="0.25">
      <c r="A64" t="s">
        <v>19</v>
      </c>
      <c r="E64" s="20">
        <f>SUM(E31:E62)</f>
        <v>1187.5</v>
      </c>
      <c r="F64" s="21">
        <f t="shared" ref="F64:J64" si="14">SUM(F31:F62)</f>
        <v>0</v>
      </c>
      <c r="G64" s="22">
        <f t="shared" si="14"/>
        <v>0</v>
      </c>
      <c r="H64" s="23">
        <f t="shared" si="14"/>
        <v>10072</v>
      </c>
      <c r="I64" s="24">
        <f t="shared" si="14"/>
        <v>0</v>
      </c>
      <c r="J64" s="25">
        <f t="shared" si="14"/>
        <v>0</v>
      </c>
      <c r="K64" s="20">
        <f>SUM(K31:K62)</f>
        <v>11259.5</v>
      </c>
      <c r="L64" s="21">
        <f t="shared" ref="L64:M64" si="15">SUM(L31:L62)</f>
        <v>0</v>
      </c>
      <c r="M64" s="22">
        <f t="shared" si="15"/>
        <v>0</v>
      </c>
    </row>
  </sheetData>
  <mergeCells count="31">
    <mergeCell ref="K6:L6"/>
    <mergeCell ref="E4:AQ4"/>
    <mergeCell ref="AO5:AQ5"/>
    <mergeCell ref="AL5:AN5"/>
    <mergeCell ref="AI5:AK5"/>
    <mergeCell ref="AF5:AH5"/>
    <mergeCell ref="AC5:AE5"/>
    <mergeCell ref="Z5:AB5"/>
    <mergeCell ref="W5:Y5"/>
    <mergeCell ref="T5:V5"/>
    <mergeCell ref="Q5:S5"/>
    <mergeCell ref="N5:P5"/>
    <mergeCell ref="K5:M5"/>
    <mergeCell ref="H5:J5"/>
    <mergeCell ref="E5:G5"/>
    <mergeCell ref="AF6:AG6"/>
    <mergeCell ref="AI6:AJ6"/>
    <mergeCell ref="AO6:AP6"/>
    <mergeCell ref="E28:F28"/>
    <mergeCell ref="H28:I28"/>
    <mergeCell ref="K27:M27"/>
    <mergeCell ref="K28:L28"/>
    <mergeCell ref="Q6:R6"/>
    <mergeCell ref="T6:U6"/>
    <mergeCell ref="W6:X6"/>
    <mergeCell ref="Z6:AA6"/>
    <mergeCell ref="AC6:AD6"/>
    <mergeCell ref="E27:G27"/>
    <mergeCell ref="H27:J27"/>
    <mergeCell ref="E6:F6"/>
    <mergeCell ref="H6:I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0129174-c05c-43cc-8e32-21fcbdfe51bb">
      <UserInfo>
        <DisplayName>Francesca Hegyi</DisplayName>
        <AccountId>90</AccountId>
        <AccountType/>
      </UserInfo>
      <UserInfo>
        <DisplayName>Glenn Harley</DisplayName>
        <AccountId>83</AccountId>
        <AccountType/>
      </UserInfo>
      <UserInfo>
        <DisplayName>Gareth Hughes</DisplayName>
        <AccountId>81</AccountId>
        <AccountType/>
      </UserInfo>
      <UserInfo>
        <DisplayName>Sam Kind</DisplayName>
        <AccountId>84</AccountId>
        <AccountType/>
      </UserInfo>
    </SharedWithUsers>
    <Sensitivity xmlns="80129174-c05c-43cc-8e32-21fcbdfe51bb" xsi:nil="true"/>
    <wic_System_Copyright xmlns="http://schemas.microsoft.com/sharepoint/v3/fields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62691B-8FBE-4680-BD84-C1120DB50314}"/>
</file>

<file path=customXml/itemProps2.xml><?xml version="1.0" encoding="utf-8"?>
<ds:datastoreItem xmlns:ds="http://schemas.openxmlformats.org/officeDocument/2006/customXml" ds:itemID="{F28287F1-05E4-48C3-A542-09F28AF94A8F}">
  <ds:schemaRefs>
    <ds:schemaRef ds:uri="http://purl.org/dc/dcmitype/"/>
    <ds:schemaRef ds:uri="http://www.w3.org/XML/1998/namespace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80129174-c05c-43cc-8e32-21fcbdfe51bb"/>
  </ds:schemaRefs>
</ds:datastoreItem>
</file>

<file path=customXml/itemProps3.xml><?xml version="1.0" encoding="utf-8"?>
<ds:datastoreItem xmlns:ds="http://schemas.openxmlformats.org/officeDocument/2006/customXml" ds:itemID="{81ACF999-39D1-4C35-A31F-7BE00A772A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Kind Sam (2017)</dc:creator>
  <cp:lastModifiedBy>Kind Sam (2017)</cp:lastModifiedBy>
  <dcterms:created xsi:type="dcterms:W3CDTF">2016-11-29T12:52:56Z</dcterms:created>
  <dcterms:modified xsi:type="dcterms:W3CDTF">2016-11-30T17:16:05Z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