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Z:\Culture Company\Projects\Network Neighbourhood\A_Budget\Programming budget\"/>
    </mc:Choice>
  </mc:AlternateContent>
  <bookViews>
    <workbookView xWindow="405" yWindow="-60" windowWidth="9855" windowHeight="7155" tabRatio="724" activeTab="1"/>
  </bookViews>
  <sheets>
    <sheet name="Live Summary" sheetId="19" r:id="rId1"/>
    <sheet name="Feb" sheetId="11" r:id="rId2"/>
    <sheet name="May" sheetId="14" r:id="rId3"/>
    <sheet name="Oct" sheetId="15" r:id="rId4"/>
    <sheet name="Feb 18" sheetId="16" r:id="rId5"/>
    <sheet name="Operations &amp; Overheads" sheetId="17" r:id="rId6"/>
    <sheet name="Summary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orcosts">'[1]Colour Purple'!$B$19</definedName>
    <definedName name="actorsals">'[2]Colour Purple'!$B$19</definedName>
    <definedName name="ActorsFees">'[3]Courtyard-Medium'!$B$19</definedName>
    <definedName name="ActualBuild">'[1]Single Spies'!$E$25</definedName>
    <definedName name="Attendancepercent">'[3]Courtyard-Large'!$B$37</definedName>
    <definedName name="Attendancepercentage">'[1]Courtyard-Large'!$B$37</definedName>
    <definedName name="attendpercent">'[2]Courtyard-Large'!$B$37</definedName>
    <definedName name="build">'[2]Single Spies'!$E$25</definedName>
    <definedName name="BuildActual">'[3]Quarry-Small'!$F$25</definedName>
    <definedName name="castnos">'[2]Blythe Spirit'!$B$18</definedName>
    <definedName name="castSize">'[3]Quarry-Medium'!$B$18</definedName>
    <definedName name="Code">'[3]Courtyard-Medium'!$B$11</definedName>
    <definedName name="CodeActual">[3]Christmas!$B$9</definedName>
    <definedName name="Contingency">[3]Christmas!$B$244</definedName>
    <definedName name="Data_Input">#REF!</definedName>
    <definedName name="Guest_Choreographer">[3]Christmas!$F$75</definedName>
    <definedName name="Guest_Composer">[3]Christmas!$F$77</definedName>
    <definedName name="Guest_Designer">[3]Christmas!$F$73</definedName>
    <definedName name="Guest_Director_Costs">[3]Christmas!$F$72</definedName>
    <definedName name="Guest_LX_Designer">[3]Christmas!$F$74</definedName>
    <definedName name="Guest_Sound">[3]Christmas!$F$76</definedName>
    <definedName name="Income_and_Programmes">#REF!</definedName>
    <definedName name="MusiciansNo">[3]Christmas!$B$21</definedName>
    <definedName name="NetBoxOffice">[3]Christmas!$C$241</definedName>
    <definedName name="NoOfPerfs">[3]Christmas!$B$28</definedName>
    <definedName name="NoOfPerfs_Actual">[3]Christmas!$F$28</definedName>
    <definedName name="NoOfSeats">[3]Christmas!$B$35</definedName>
    <definedName name="PaintshopBasic">[3]Christmas!$B$45</definedName>
    <definedName name="paintshopOT">[3]Christmas!$C$45</definedName>
    <definedName name="Period">[3]Christmas!$B$17</definedName>
    <definedName name="Physicals">[3]Christmas!$B$33</definedName>
    <definedName name="_xlnm.Print_Area" localSheetId="1">Feb!$A$1:$Z$90</definedName>
    <definedName name="_xlnm.Print_Area">#REF!</definedName>
    <definedName name="_xlnm.Print_Titles">#REF!</definedName>
    <definedName name="printarea">[4]Assumptions!$C$85:$E$110</definedName>
    <definedName name="Production_Capitalisation_Costs">#REF!</definedName>
    <definedName name="production_Week_Actual">[3]Christmas!$F$26</definedName>
    <definedName name="ProductionWeek">[3]Christmas!$B$26</definedName>
    <definedName name="PropsBasic">[3]Christmas!$B$46</definedName>
    <definedName name="PropsOT">[3]Christmas!$C$46</definedName>
    <definedName name="Rehearsal">[3]Christmas!$B$24</definedName>
    <definedName name="RehearsalActual">'[3]Courtyard-Small'!$F$24</definedName>
    <definedName name="Runing_Costs">#REF!</definedName>
    <definedName name="RunTime">'[3]Courtyard-Large'!$B$29</definedName>
    <definedName name="Sizecast">'[1]Blythe Spirit'!$B$18</definedName>
    <definedName name="StageManagersNo">'[3]Courtyard-Medium'!$B$22</definedName>
    <definedName name="Title">'[3]Courtyard-Large'!$B$3</definedName>
    <definedName name="TotalAttendance">[3]Christmas!$B$40</definedName>
    <definedName name="TouringWeeks">[3]Christmas!$B$31</definedName>
    <definedName name="WardrobeBasic">[3]Christmas!$B$47</definedName>
    <definedName name="WardrobeOT">[3]Christmas!$C$47</definedName>
    <definedName name="WigsOT">[3]Christmas!$C$48</definedName>
    <definedName name="WorkshopOT">[3]Christmas!$C$44</definedName>
  </definedNames>
  <calcPr calcId="171027"/>
</workbook>
</file>

<file path=xl/calcChain.xml><?xml version="1.0" encoding="utf-8"?>
<calcChain xmlns="http://schemas.openxmlformats.org/spreadsheetml/2006/main">
  <c r="Z19" i="11" l="1"/>
  <c r="P12" i="11"/>
  <c r="P14" i="11" s="1"/>
  <c r="P29" i="11"/>
  <c r="P63" i="11"/>
  <c r="P67" i="11"/>
  <c r="P68" i="11"/>
  <c r="P70" i="11" s="1"/>
  <c r="P30" i="11" s="1"/>
  <c r="P77" i="11"/>
  <c r="P79" i="11"/>
  <c r="P84" i="11"/>
  <c r="P28" i="11" s="1"/>
  <c r="P39" i="11" s="1"/>
  <c r="P90" i="11"/>
  <c r="P32" i="11" s="1"/>
  <c r="J90" i="11"/>
  <c r="J32" i="11" s="1"/>
  <c r="J84" i="11"/>
  <c r="J77" i="11"/>
  <c r="J79" i="11" s="1"/>
  <c r="J29" i="11" s="1"/>
  <c r="J67" i="11"/>
  <c r="J68" i="11" s="1"/>
  <c r="J63" i="11"/>
  <c r="J28" i="11"/>
  <c r="J12" i="11"/>
  <c r="J14" i="11" s="1"/>
  <c r="J53" i="11" s="1"/>
  <c r="T90" i="11"/>
  <c r="T32" i="11" s="1"/>
  <c r="T84" i="11"/>
  <c r="T28" i="11" s="1"/>
  <c r="T77" i="11"/>
  <c r="T79" i="11" s="1"/>
  <c r="T29" i="11" s="1"/>
  <c r="T67" i="11"/>
  <c r="T68" i="11" s="1"/>
  <c r="T63" i="11"/>
  <c r="T14" i="11"/>
  <c r="T53" i="11" s="1"/>
  <c r="O90" i="11"/>
  <c r="O32" i="11" s="1"/>
  <c r="O84" i="11"/>
  <c r="O28" i="11" s="1"/>
  <c r="O77" i="11"/>
  <c r="O79" i="11" s="1"/>
  <c r="O29" i="11" s="1"/>
  <c r="O67" i="11"/>
  <c r="O68" i="11" s="1"/>
  <c r="O63" i="11"/>
  <c r="O14" i="11"/>
  <c r="O53" i="11" s="1"/>
  <c r="F90" i="11"/>
  <c r="F84" i="11"/>
  <c r="F28" i="11" s="1"/>
  <c r="F77" i="11"/>
  <c r="F79" i="11" s="1"/>
  <c r="F29" i="11" s="1"/>
  <c r="F67" i="11"/>
  <c r="F68" i="11" s="1"/>
  <c r="F63" i="11"/>
  <c r="F32" i="11"/>
  <c r="F14" i="11"/>
  <c r="Q90" i="11"/>
  <c r="Q32" i="11" s="1"/>
  <c r="Q84" i="11"/>
  <c r="Q28" i="11" s="1"/>
  <c r="Q77" i="11"/>
  <c r="Q79" i="11" s="1"/>
  <c r="Q29" i="11" s="1"/>
  <c r="Q67" i="11"/>
  <c r="Q68" i="11" s="1"/>
  <c r="Q63" i="11"/>
  <c r="Q14" i="11"/>
  <c r="Q53" i="11" s="1"/>
  <c r="V14" i="11"/>
  <c r="V16" i="11" s="1"/>
  <c r="V63" i="11"/>
  <c r="V67" i="11"/>
  <c r="V68" i="11" s="1"/>
  <c r="V77" i="11"/>
  <c r="V79" i="11" s="1"/>
  <c r="V29" i="11" s="1"/>
  <c r="V84" i="11"/>
  <c r="V28" i="11" s="1"/>
  <c r="V90" i="11"/>
  <c r="V32" i="11" s="1"/>
  <c r="P53" i="11" l="1"/>
  <c r="P16" i="11"/>
  <c r="F70" i="11"/>
  <c r="F30" i="11" s="1"/>
  <c r="F39" i="11" s="1"/>
  <c r="J55" i="11"/>
  <c r="J54" i="11"/>
  <c r="J70" i="11"/>
  <c r="J30" i="11" s="1"/>
  <c r="J39" i="11" s="1"/>
  <c r="J16" i="11"/>
  <c r="Q70" i="11"/>
  <c r="Q30" i="11" s="1"/>
  <c r="Q39" i="11" s="1"/>
  <c r="V70" i="11"/>
  <c r="V30" i="11" s="1"/>
  <c r="V39" i="11" s="1"/>
  <c r="T70" i="11"/>
  <c r="T30" i="11" s="1"/>
  <c r="T39" i="11" s="1"/>
  <c r="T55" i="11"/>
  <c r="T54" i="11"/>
  <c r="T16" i="11"/>
  <c r="O55" i="11"/>
  <c r="O54" i="11"/>
  <c r="O70" i="11"/>
  <c r="O30" i="11" s="1"/>
  <c r="O39" i="11" s="1"/>
  <c r="O16" i="11"/>
  <c r="F53" i="11"/>
  <c r="F16" i="11"/>
  <c r="Q55" i="11"/>
  <c r="Q54" i="11"/>
  <c r="Q16" i="11"/>
  <c r="V53" i="11"/>
  <c r="Y26" i="11"/>
  <c r="Y24" i="11"/>
  <c r="Y23" i="11"/>
  <c r="Y22" i="11"/>
  <c r="B42" i="19"/>
  <c r="B41" i="19"/>
  <c r="B40" i="19"/>
  <c r="B39" i="19"/>
  <c r="B38" i="19"/>
  <c r="B43" i="19" s="1"/>
  <c r="B8" i="19" s="1"/>
  <c r="B37" i="19"/>
  <c r="B36" i="19"/>
  <c r="B32" i="19"/>
  <c r="B31" i="19"/>
  <c r="B30" i="19"/>
  <c r="B29" i="19"/>
  <c r="L23" i="19"/>
  <c r="L25" i="19" s="1"/>
  <c r="J23" i="19"/>
  <c r="J25" i="19" s="1"/>
  <c r="H23" i="19"/>
  <c r="H25" i="19" s="1"/>
  <c r="B23" i="19"/>
  <c r="B25" i="19" s="1"/>
  <c r="L22" i="19"/>
  <c r="J22" i="19"/>
  <c r="H22" i="19"/>
  <c r="B22" i="19"/>
  <c r="B18" i="19"/>
  <c r="B5" i="19" s="1"/>
  <c r="B42" i="18"/>
  <c r="B41" i="18"/>
  <c r="B40" i="18"/>
  <c r="B39" i="18"/>
  <c r="B38" i="18"/>
  <c r="B37" i="18"/>
  <c r="B43" i="18" s="1"/>
  <c r="B8" i="18" s="1"/>
  <c r="B36" i="18"/>
  <c r="B32" i="18"/>
  <c r="B31" i="18"/>
  <c r="B30" i="18"/>
  <c r="B29" i="18"/>
  <c r="B33" i="18" s="1"/>
  <c r="B7" i="18" s="1"/>
  <c r="I23" i="18"/>
  <c r="I25" i="18" s="1"/>
  <c r="G23" i="18"/>
  <c r="G25" i="18" s="1"/>
  <c r="E23" i="18"/>
  <c r="E25" i="18" s="1"/>
  <c r="B23" i="18"/>
  <c r="B25" i="18" s="1"/>
  <c r="I22" i="18"/>
  <c r="G22" i="18"/>
  <c r="E22" i="18"/>
  <c r="B22" i="18"/>
  <c r="B18" i="18"/>
  <c r="B5" i="18" s="1"/>
  <c r="J15" i="11" l="1"/>
  <c r="J17" i="11" s="1"/>
  <c r="P55" i="11"/>
  <c r="P54" i="11"/>
  <c r="P15" i="11" s="1"/>
  <c r="P17" i="11" s="1"/>
  <c r="P41" i="11" s="1"/>
  <c r="P56" i="11"/>
  <c r="P57" i="11" s="1"/>
  <c r="P20" i="11" s="1"/>
  <c r="J41" i="11"/>
  <c r="J56" i="11"/>
  <c r="J57" i="11" s="1"/>
  <c r="J20" i="11" s="1"/>
  <c r="O15" i="11"/>
  <c r="O17" i="11" s="1"/>
  <c r="O41" i="11" s="1"/>
  <c r="T15" i="11"/>
  <c r="T17" i="11" s="1"/>
  <c r="T41" i="11" s="1"/>
  <c r="T56" i="11"/>
  <c r="T57" i="11" s="1"/>
  <c r="T20" i="11" s="1"/>
  <c r="O56" i="11"/>
  <c r="O57" i="11" s="1"/>
  <c r="O20" i="11" s="1"/>
  <c r="F55" i="11"/>
  <c r="F54" i="11"/>
  <c r="Q15" i="11"/>
  <c r="Q17" i="11" s="1"/>
  <c r="Q41" i="11" s="1"/>
  <c r="Q56" i="11"/>
  <c r="Q57" i="11" s="1"/>
  <c r="Q20" i="11" s="1"/>
  <c r="V54" i="11"/>
  <c r="V55" i="11"/>
  <c r="B33" i="19"/>
  <c r="B7" i="19" s="1"/>
  <c r="L24" i="19"/>
  <c r="L26" i="19" s="1"/>
  <c r="L9" i="19" s="1"/>
  <c r="L10" i="19" s="1"/>
  <c r="B24" i="19"/>
  <c r="B26" i="19" s="1"/>
  <c r="B6" i="19" s="1"/>
  <c r="H24" i="19"/>
  <c r="H26" i="19" s="1"/>
  <c r="J24" i="19"/>
  <c r="J26" i="19" s="1"/>
  <c r="G24" i="18"/>
  <c r="G26" i="18" s="1"/>
  <c r="I24" i="18"/>
  <c r="I26" i="18" s="1"/>
  <c r="I9" i="18" s="1"/>
  <c r="I10" i="18" s="1"/>
  <c r="B24" i="18"/>
  <c r="B26" i="18" s="1"/>
  <c r="B6" i="18" s="1"/>
  <c r="E24" i="18"/>
  <c r="E26" i="18" s="1"/>
  <c r="F15" i="11" l="1"/>
  <c r="F17" i="11" s="1"/>
  <c r="F41" i="11" s="1"/>
  <c r="F56" i="11"/>
  <c r="F57" i="11" s="1"/>
  <c r="F20" i="11" s="1"/>
  <c r="V15" i="11"/>
  <c r="V17" i="11" s="1"/>
  <c r="V41" i="11" s="1"/>
  <c r="V56" i="11"/>
  <c r="V57" i="11" s="1"/>
  <c r="V20" i="11" s="1"/>
  <c r="B9" i="19"/>
  <c r="B10" i="19" s="1"/>
  <c r="L11" i="19"/>
  <c r="B9" i="18"/>
  <c r="B10" i="18"/>
  <c r="B12" i="18" s="1"/>
  <c r="N19" i="18" s="1"/>
  <c r="N21" i="18" s="1"/>
  <c r="I11" i="18"/>
  <c r="B11" i="18"/>
  <c r="B12" i="19" l="1"/>
  <c r="Q19" i="19" s="1"/>
  <c r="Q21" i="19" s="1"/>
  <c r="B11" i="19"/>
  <c r="W39" i="11" l="1"/>
  <c r="U90" i="11"/>
  <c r="U32" i="11" s="1"/>
  <c r="U84" i="11"/>
  <c r="U28" i="11" s="1"/>
  <c r="U77" i="11"/>
  <c r="U79" i="11" s="1"/>
  <c r="U29" i="11" s="1"/>
  <c r="U67" i="11"/>
  <c r="U68" i="11" s="1"/>
  <c r="U63" i="11"/>
  <c r="U14" i="11"/>
  <c r="S90" i="11"/>
  <c r="S32" i="11" s="1"/>
  <c r="S84" i="11"/>
  <c r="S77" i="11"/>
  <c r="S79" i="11" s="1"/>
  <c r="S29" i="11" s="1"/>
  <c r="S67" i="11"/>
  <c r="S68" i="11" s="1"/>
  <c r="S63" i="11"/>
  <c r="S28" i="11"/>
  <c r="S14" i="11"/>
  <c r="R90" i="11"/>
  <c r="R32" i="11" s="1"/>
  <c r="R84" i="11"/>
  <c r="R28" i="11" s="1"/>
  <c r="R77" i="11"/>
  <c r="R79" i="11" s="1"/>
  <c r="R29" i="11" s="1"/>
  <c r="R67" i="11"/>
  <c r="R68" i="11" s="1"/>
  <c r="R63" i="11"/>
  <c r="R12" i="11"/>
  <c r="R14" i="11" s="1"/>
  <c r="R53" i="11" s="1"/>
  <c r="N90" i="11"/>
  <c r="N32" i="11" s="1"/>
  <c r="N84" i="11"/>
  <c r="N28" i="11" s="1"/>
  <c r="N77" i="11"/>
  <c r="N79" i="11" s="1"/>
  <c r="N29" i="11" s="1"/>
  <c r="N67" i="11"/>
  <c r="N68" i="11" s="1"/>
  <c r="N63" i="11"/>
  <c r="N14" i="11"/>
  <c r="N53" i="11" s="1"/>
  <c r="M90" i="11"/>
  <c r="M32" i="11" s="1"/>
  <c r="M84" i="11"/>
  <c r="M28" i="11" s="1"/>
  <c r="M77" i="11"/>
  <c r="M79" i="11" s="1"/>
  <c r="M29" i="11" s="1"/>
  <c r="M67" i="11"/>
  <c r="M68" i="11" s="1"/>
  <c r="M63" i="11"/>
  <c r="M14" i="11"/>
  <c r="L90" i="11"/>
  <c r="L32" i="11" s="1"/>
  <c r="L84" i="11"/>
  <c r="L28" i="11" s="1"/>
  <c r="L77" i="11"/>
  <c r="L79" i="11" s="1"/>
  <c r="L29" i="11" s="1"/>
  <c r="L67" i="11"/>
  <c r="L68" i="11" s="1"/>
  <c r="L63" i="11"/>
  <c r="L12" i="11"/>
  <c r="L14" i="11" s="1"/>
  <c r="K90" i="11"/>
  <c r="K32" i="11" s="1"/>
  <c r="K84" i="11"/>
  <c r="K28" i="11" s="1"/>
  <c r="K77" i="11"/>
  <c r="K79" i="11" s="1"/>
  <c r="K29" i="11" s="1"/>
  <c r="K67" i="11"/>
  <c r="K68" i="11" s="1"/>
  <c r="K63" i="11"/>
  <c r="K12" i="11"/>
  <c r="K14" i="11" s="1"/>
  <c r="K53" i="11" s="1"/>
  <c r="I90" i="11"/>
  <c r="I32" i="11" s="1"/>
  <c r="I84" i="11"/>
  <c r="I28" i="11" s="1"/>
  <c r="I77" i="11"/>
  <c r="I79" i="11" s="1"/>
  <c r="I29" i="11" s="1"/>
  <c r="I67" i="11"/>
  <c r="I68" i="11" s="1"/>
  <c r="I63" i="11"/>
  <c r="I14" i="11"/>
  <c r="H13" i="16"/>
  <c r="G13" i="16"/>
  <c r="F13" i="16"/>
  <c r="F15" i="16" s="1"/>
  <c r="E13" i="16"/>
  <c r="E15" i="16" s="1"/>
  <c r="D13" i="16"/>
  <c r="C13" i="16"/>
  <c r="H13" i="14"/>
  <c r="G13" i="14"/>
  <c r="G15" i="14" s="1"/>
  <c r="F13" i="14"/>
  <c r="F15" i="14" s="1"/>
  <c r="E13" i="14"/>
  <c r="D13" i="14"/>
  <c r="D15" i="14" s="1"/>
  <c r="C13" i="14"/>
  <c r="C15" i="14" s="1"/>
  <c r="D16" i="15"/>
  <c r="E16" i="15"/>
  <c r="F16" i="15"/>
  <c r="G16" i="15"/>
  <c r="H16" i="15"/>
  <c r="D14" i="15"/>
  <c r="E14" i="15"/>
  <c r="F14" i="15"/>
  <c r="G14" i="15"/>
  <c r="H14" i="15"/>
  <c r="C16" i="15"/>
  <c r="C14" i="15"/>
  <c r="U70" i="11" l="1"/>
  <c r="U30" i="11" s="1"/>
  <c r="U39" i="11" s="1"/>
  <c r="R70" i="11"/>
  <c r="R30" i="11" s="1"/>
  <c r="U16" i="11"/>
  <c r="U53" i="11"/>
  <c r="S70" i="11"/>
  <c r="S30" i="11" s="1"/>
  <c r="S39" i="11" s="1"/>
  <c r="S53" i="11"/>
  <c r="S16" i="11"/>
  <c r="R54" i="11"/>
  <c r="R55" i="11"/>
  <c r="R39" i="11"/>
  <c r="R16" i="11"/>
  <c r="M70" i="11"/>
  <c r="M30" i="11" s="1"/>
  <c r="M39" i="11" s="1"/>
  <c r="I70" i="11"/>
  <c r="I30" i="11" s="1"/>
  <c r="I39" i="11" s="1"/>
  <c r="N70" i="11"/>
  <c r="N30" i="11" s="1"/>
  <c r="N39" i="11" s="1"/>
  <c r="N55" i="11"/>
  <c r="N54" i="11"/>
  <c r="K70" i="11"/>
  <c r="K30" i="11" s="1"/>
  <c r="K39" i="11" s="1"/>
  <c r="N16" i="11"/>
  <c r="M16" i="11"/>
  <c r="M53" i="11"/>
  <c r="L70" i="11"/>
  <c r="L30" i="11" s="1"/>
  <c r="L39" i="11" s="1"/>
  <c r="L53" i="11"/>
  <c r="L16" i="11"/>
  <c r="K55" i="11"/>
  <c r="K54" i="11"/>
  <c r="K16" i="11"/>
  <c r="I53" i="11"/>
  <c r="I16" i="11"/>
  <c r="C15" i="16"/>
  <c r="G15" i="16"/>
  <c r="D15" i="16"/>
  <c r="H15" i="16"/>
  <c r="H15" i="14"/>
  <c r="E15" i="14"/>
  <c r="R15" i="11" l="1"/>
  <c r="R17" i="11" s="1"/>
  <c r="R41" i="11" s="1"/>
  <c r="U55" i="11"/>
  <c r="U54" i="11"/>
  <c r="S54" i="11"/>
  <c r="S55" i="11"/>
  <c r="R56" i="11"/>
  <c r="R57" i="11" s="1"/>
  <c r="R20" i="11" s="1"/>
  <c r="K15" i="11"/>
  <c r="K17" i="11" s="1"/>
  <c r="K41" i="11" s="1"/>
  <c r="N15" i="11"/>
  <c r="N17" i="11" s="1"/>
  <c r="N41" i="11" s="1"/>
  <c r="N56" i="11"/>
  <c r="N57" i="11" s="1"/>
  <c r="N20" i="11" s="1"/>
  <c r="M55" i="11"/>
  <c r="M54" i="11"/>
  <c r="L54" i="11"/>
  <c r="L55" i="11"/>
  <c r="K56" i="11"/>
  <c r="K57" i="11" s="1"/>
  <c r="K20" i="11" s="1"/>
  <c r="I55" i="11"/>
  <c r="I54" i="11"/>
  <c r="I15" i="11" l="1"/>
  <c r="I17" i="11" s="1"/>
  <c r="I41" i="11" s="1"/>
  <c r="U15" i="11"/>
  <c r="U17" i="11" s="1"/>
  <c r="U41" i="11" s="1"/>
  <c r="U56" i="11"/>
  <c r="U57" i="11" s="1"/>
  <c r="U20" i="11" s="1"/>
  <c r="S15" i="11"/>
  <c r="S17" i="11" s="1"/>
  <c r="S41" i="11" s="1"/>
  <c r="S56" i="11"/>
  <c r="S57" i="11" s="1"/>
  <c r="S20" i="11" s="1"/>
  <c r="L15" i="11"/>
  <c r="L17" i="11" s="1"/>
  <c r="L41" i="11" s="1"/>
  <c r="I56" i="11"/>
  <c r="I57" i="11" s="1"/>
  <c r="I20" i="11" s="1"/>
  <c r="M15" i="11"/>
  <c r="M17" i="11" s="1"/>
  <c r="M41" i="11" s="1"/>
  <c r="M56" i="11"/>
  <c r="M57" i="11" s="1"/>
  <c r="M20" i="11" s="1"/>
  <c r="L56" i="11"/>
  <c r="L57" i="11" s="1"/>
  <c r="L20" i="11" s="1"/>
  <c r="H89" i="16" l="1"/>
  <c r="G89" i="16"/>
  <c r="F89" i="16"/>
  <c r="F31" i="16" s="1"/>
  <c r="F38" i="16" s="1"/>
  <c r="E89" i="16"/>
  <c r="E31" i="16" s="1"/>
  <c r="D89" i="16"/>
  <c r="C89" i="16"/>
  <c r="H83" i="16"/>
  <c r="G83" i="16"/>
  <c r="G27" i="16" s="1"/>
  <c r="F83" i="16"/>
  <c r="E83" i="16"/>
  <c r="D83" i="16"/>
  <c r="C83" i="16"/>
  <c r="C27" i="16" s="1"/>
  <c r="F78" i="16"/>
  <c r="E78" i="16"/>
  <c r="H76" i="16"/>
  <c r="H78" i="16" s="1"/>
  <c r="H28" i="16" s="1"/>
  <c r="G76" i="16"/>
  <c r="G78" i="16" s="1"/>
  <c r="G28" i="16" s="1"/>
  <c r="F76" i="16"/>
  <c r="E76" i="16"/>
  <c r="D76" i="16"/>
  <c r="D78" i="16" s="1"/>
  <c r="D28" i="16" s="1"/>
  <c r="M28" i="16" s="1"/>
  <c r="C76" i="16"/>
  <c r="C78" i="16" s="1"/>
  <c r="C28" i="16" s="1"/>
  <c r="H67" i="16"/>
  <c r="G67" i="16"/>
  <c r="D67" i="16"/>
  <c r="C67" i="16"/>
  <c r="H66" i="16"/>
  <c r="G66" i="16"/>
  <c r="F66" i="16"/>
  <c r="F67" i="16" s="1"/>
  <c r="F69" i="16" s="1"/>
  <c r="E66" i="16"/>
  <c r="E67" i="16" s="1"/>
  <c r="E69" i="16" s="1"/>
  <c r="E29" i="16" s="1"/>
  <c r="D66" i="16"/>
  <c r="C66" i="16"/>
  <c r="H62" i="16"/>
  <c r="H69" i="16" s="1"/>
  <c r="H29" i="16" s="1"/>
  <c r="G62" i="16"/>
  <c r="F62" i="16"/>
  <c r="E62" i="16"/>
  <c r="D62" i="16"/>
  <c r="D69" i="16" s="1"/>
  <c r="D29" i="16" s="1"/>
  <c r="C62" i="16"/>
  <c r="C69" i="16" s="1"/>
  <c r="C29" i="16" s="1"/>
  <c r="L38" i="16"/>
  <c r="M37" i="16"/>
  <c r="M36" i="16"/>
  <c r="M35" i="16"/>
  <c r="M34" i="16"/>
  <c r="M33" i="16"/>
  <c r="M32" i="16"/>
  <c r="H31" i="16"/>
  <c r="G31" i="16"/>
  <c r="D31" i="16"/>
  <c r="C31" i="16"/>
  <c r="M31" i="16" s="1"/>
  <c r="F29" i="16"/>
  <c r="F28" i="16"/>
  <c r="E28" i="16"/>
  <c r="H27" i="16"/>
  <c r="F27" i="16"/>
  <c r="E27" i="16"/>
  <c r="D27" i="16"/>
  <c r="D38" i="16" s="1"/>
  <c r="M25" i="16"/>
  <c r="M24" i="16"/>
  <c r="M23" i="16"/>
  <c r="M22" i="16"/>
  <c r="M21" i="16"/>
  <c r="M20" i="16"/>
  <c r="M18" i="16"/>
  <c r="E52" i="16"/>
  <c r="E53" i="16" s="1"/>
  <c r="H11" i="16"/>
  <c r="G11" i="16"/>
  <c r="F11" i="16"/>
  <c r="E11" i="16"/>
  <c r="D11" i="16"/>
  <c r="C11" i="16"/>
  <c r="H89" i="15"/>
  <c r="G89" i="15"/>
  <c r="F89" i="15"/>
  <c r="E89" i="15"/>
  <c r="D89" i="15"/>
  <c r="C89" i="15"/>
  <c r="H83" i="15"/>
  <c r="G83" i="15"/>
  <c r="F83" i="15"/>
  <c r="E83" i="15"/>
  <c r="D83" i="15"/>
  <c r="C83" i="15"/>
  <c r="H78" i="15"/>
  <c r="G78" i="15"/>
  <c r="F78" i="15"/>
  <c r="E78" i="15"/>
  <c r="D78" i="15"/>
  <c r="C78" i="15"/>
  <c r="H76" i="15"/>
  <c r="G76" i="15"/>
  <c r="F76" i="15"/>
  <c r="E76" i="15"/>
  <c r="D76" i="15"/>
  <c r="C76" i="15"/>
  <c r="H69" i="15"/>
  <c r="H29" i="15" s="1"/>
  <c r="E69" i="15"/>
  <c r="D69" i="15"/>
  <c r="D29" i="15" s="1"/>
  <c r="H67" i="15"/>
  <c r="G67" i="15"/>
  <c r="G69" i="15" s="1"/>
  <c r="G29" i="15" s="1"/>
  <c r="F67" i="15"/>
  <c r="F69" i="15" s="1"/>
  <c r="F29" i="15" s="1"/>
  <c r="F38" i="15" s="1"/>
  <c r="E67" i="15"/>
  <c r="D67" i="15"/>
  <c r="C67" i="15"/>
  <c r="C69" i="15" s="1"/>
  <c r="C29" i="15" s="1"/>
  <c r="H66" i="15"/>
  <c r="G66" i="15"/>
  <c r="F66" i="15"/>
  <c r="E66" i="15"/>
  <c r="D66" i="15"/>
  <c r="C66" i="15"/>
  <c r="H62" i="15"/>
  <c r="G62" i="15"/>
  <c r="F62" i="15"/>
  <c r="E62" i="15"/>
  <c r="D62" i="15"/>
  <c r="C62" i="15"/>
  <c r="E54" i="15"/>
  <c r="H53" i="15"/>
  <c r="E53" i="15"/>
  <c r="G52" i="15"/>
  <c r="G53" i="15" s="1"/>
  <c r="F52" i="15"/>
  <c r="E52" i="15"/>
  <c r="C52" i="15"/>
  <c r="C53" i="15" s="1"/>
  <c r="E40" i="15"/>
  <c r="L38" i="15"/>
  <c r="E38" i="15"/>
  <c r="M37" i="15"/>
  <c r="M36" i="15"/>
  <c r="M35" i="15"/>
  <c r="M34" i="15"/>
  <c r="M33" i="15"/>
  <c r="M32" i="15"/>
  <c r="M31" i="15"/>
  <c r="H31" i="15"/>
  <c r="G31" i="15"/>
  <c r="F31" i="15"/>
  <c r="E31" i="15"/>
  <c r="D31" i="15"/>
  <c r="C31" i="15"/>
  <c r="M29" i="15"/>
  <c r="E29" i="15"/>
  <c r="H28" i="15"/>
  <c r="H38" i="15" s="1"/>
  <c r="G28" i="15"/>
  <c r="F28" i="15"/>
  <c r="E28" i="15"/>
  <c r="D28" i="15"/>
  <c r="C28" i="15"/>
  <c r="H27" i="15"/>
  <c r="G27" i="15"/>
  <c r="F27" i="15"/>
  <c r="E27" i="15"/>
  <c r="D27" i="15"/>
  <c r="C27" i="15"/>
  <c r="M25" i="15"/>
  <c r="M24" i="15"/>
  <c r="M23" i="15"/>
  <c r="M22" i="15"/>
  <c r="M21" i="15"/>
  <c r="M20" i="15"/>
  <c r="M18" i="15"/>
  <c r="H40" i="15"/>
  <c r="H15" i="15"/>
  <c r="G15" i="15"/>
  <c r="E15" i="15"/>
  <c r="D15" i="15"/>
  <c r="C15" i="15"/>
  <c r="H13" i="15"/>
  <c r="H52" i="15" s="1"/>
  <c r="G13" i="15"/>
  <c r="F13" i="15"/>
  <c r="E13" i="15"/>
  <c r="D13" i="15"/>
  <c r="M13" i="15" s="1"/>
  <c r="C13" i="15"/>
  <c r="M11" i="15"/>
  <c r="H11" i="15"/>
  <c r="G11" i="15"/>
  <c r="F11" i="15"/>
  <c r="E11" i="15"/>
  <c r="D11" i="15"/>
  <c r="C11" i="15"/>
  <c r="H89" i="14"/>
  <c r="G89" i="14"/>
  <c r="F89" i="14"/>
  <c r="E89" i="14"/>
  <c r="D89" i="14"/>
  <c r="C89" i="14"/>
  <c r="H83" i="14"/>
  <c r="G83" i="14"/>
  <c r="F83" i="14"/>
  <c r="E83" i="14"/>
  <c r="D83" i="14"/>
  <c r="C83" i="14"/>
  <c r="H78" i="14"/>
  <c r="G78" i="14"/>
  <c r="F78" i="14"/>
  <c r="E78" i="14"/>
  <c r="D78" i="14"/>
  <c r="C78" i="14"/>
  <c r="H76" i="14"/>
  <c r="G76" i="14"/>
  <c r="F76" i="14"/>
  <c r="E76" i="14"/>
  <c r="D76" i="14"/>
  <c r="C76" i="14"/>
  <c r="H69" i="14"/>
  <c r="G69" i="14"/>
  <c r="G29" i="14" s="1"/>
  <c r="F69" i="14"/>
  <c r="E69" i="14"/>
  <c r="D69" i="14"/>
  <c r="C69" i="14"/>
  <c r="C29" i="14" s="1"/>
  <c r="H67" i="14"/>
  <c r="G67" i="14"/>
  <c r="F67" i="14"/>
  <c r="E67" i="14"/>
  <c r="D67" i="14"/>
  <c r="C67" i="14"/>
  <c r="H66" i="14"/>
  <c r="G66" i="14"/>
  <c r="F66" i="14"/>
  <c r="E66" i="14"/>
  <c r="D66" i="14"/>
  <c r="C66" i="14"/>
  <c r="H62" i="14"/>
  <c r="G62" i="14"/>
  <c r="F62" i="14"/>
  <c r="E62" i="14"/>
  <c r="D62" i="14"/>
  <c r="C62" i="14"/>
  <c r="E54" i="14"/>
  <c r="G53" i="14"/>
  <c r="C53" i="14"/>
  <c r="G52" i="14"/>
  <c r="G54" i="14" s="1"/>
  <c r="E52" i="14"/>
  <c r="C52" i="14"/>
  <c r="C54" i="14" s="1"/>
  <c r="L38" i="14"/>
  <c r="M37" i="14"/>
  <c r="M36" i="14"/>
  <c r="M35" i="14"/>
  <c r="M34" i="14"/>
  <c r="M33" i="14"/>
  <c r="M32" i="14"/>
  <c r="M31" i="14"/>
  <c r="H31" i="14"/>
  <c r="G31" i="14"/>
  <c r="F31" i="14"/>
  <c r="E31" i="14"/>
  <c r="D31" i="14"/>
  <c r="C31" i="14"/>
  <c r="H29" i="14"/>
  <c r="F29" i="14"/>
  <c r="F38" i="14" s="1"/>
  <c r="E29" i="14"/>
  <c r="E38" i="14" s="1"/>
  <c r="D29" i="14"/>
  <c r="D38" i="14" s="1"/>
  <c r="H28" i="14"/>
  <c r="H38" i="14" s="1"/>
  <c r="G28" i="14"/>
  <c r="F28" i="14"/>
  <c r="E28" i="14"/>
  <c r="D28" i="14"/>
  <c r="M28" i="14" s="1"/>
  <c r="C28" i="14"/>
  <c r="H27" i="14"/>
  <c r="G27" i="14"/>
  <c r="G38" i="14" s="1"/>
  <c r="F27" i="14"/>
  <c r="E27" i="14"/>
  <c r="D27" i="14"/>
  <c r="C27" i="14"/>
  <c r="M25" i="14"/>
  <c r="M24" i="14"/>
  <c r="M23" i="14"/>
  <c r="M22" i="14"/>
  <c r="M21" i="14"/>
  <c r="M20" i="14"/>
  <c r="M18" i="14"/>
  <c r="M13" i="14"/>
  <c r="H52" i="14"/>
  <c r="D52" i="14"/>
  <c r="M11" i="14"/>
  <c r="H11" i="14"/>
  <c r="G11" i="14"/>
  <c r="F11" i="14"/>
  <c r="E11" i="14"/>
  <c r="D11" i="14"/>
  <c r="C11" i="14"/>
  <c r="X38" i="11"/>
  <c r="X37" i="11"/>
  <c r="X36" i="11"/>
  <c r="X35" i="11"/>
  <c r="X34" i="11"/>
  <c r="X33" i="11"/>
  <c r="X25" i="11"/>
  <c r="X19" i="11"/>
  <c r="H90" i="11"/>
  <c r="H32" i="11" s="1"/>
  <c r="H84" i="11"/>
  <c r="H28" i="11" s="1"/>
  <c r="H77" i="11"/>
  <c r="H79" i="11" s="1"/>
  <c r="H29" i="11" s="1"/>
  <c r="H67" i="11"/>
  <c r="H68" i="11" s="1"/>
  <c r="H63" i="11"/>
  <c r="H12" i="11"/>
  <c r="H14" i="11" s="1"/>
  <c r="G90" i="11"/>
  <c r="G32" i="11" s="1"/>
  <c r="G84" i="11"/>
  <c r="G28" i="11" s="1"/>
  <c r="G77" i="11"/>
  <c r="G79" i="11" s="1"/>
  <c r="G29" i="11" s="1"/>
  <c r="G67" i="11"/>
  <c r="G68" i="11" s="1"/>
  <c r="G63" i="11"/>
  <c r="G12" i="11"/>
  <c r="G14" i="11" s="1"/>
  <c r="E90" i="11"/>
  <c r="E32" i="11" s="1"/>
  <c r="E84" i="11"/>
  <c r="E28" i="11" s="1"/>
  <c r="E77" i="11"/>
  <c r="E79" i="11" s="1"/>
  <c r="E29" i="11" s="1"/>
  <c r="E67" i="11"/>
  <c r="E68" i="11" s="1"/>
  <c r="E63" i="11"/>
  <c r="E14" i="11"/>
  <c r="D90" i="11"/>
  <c r="D32" i="11" s="1"/>
  <c r="D84" i="11"/>
  <c r="D28" i="11" s="1"/>
  <c r="D77" i="11"/>
  <c r="D79" i="11" s="1"/>
  <c r="D29" i="11" s="1"/>
  <c r="D67" i="11"/>
  <c r="D68" i="11" s="1"/>
  <c r="D63" i="11"/>
  <c r="D14" i="11"/>
  <c r="C90" i="11"/>
  <c r="C32" i="11" s="1"/>
  <c r="C84" i="11"/>
  <c r="C28" i="11" s="1"/>
  <c r="C77" i="11"/>
  <c r="C79" i="11" s="1"/>
  <c r="C29" i="11" s="1"/>
  <c r="C67" i="11"/>
  <c r="C68" i="11" s="1"/>
  <c r="C63" i="11"/>
  <c r="C12" i="11"/>
  <c r="C14" i="11" s="1"/>
  <c r="B90" i="11"/>
  <c r="B32" i="11" s="1"/>
  <c r="B84" i="11"/>
  <c r="C22" i="19" l="1"/>
  <c r="G53" i="11"/>
  <c r="G54" i="11" s="1"/>
  <c r="G70" i="11"/>
  <c r="G30" i="11" s="1"/>
  <c r="G39" i="11" s="1"/>
  <c r="E40" i="14"/>
  <c r="E53" i="14"/>
  <c r="E14" i="14" s="1"/>
  <c r="E16" i="14" s="1"/>
  <c r="C14" i="14"/>
  <c r="C16" i="14" s="1"/>
  <c r="G55" i="14"/>
  <c r="G56" i="14" s="1"/>
  <c r="G19" i="14" s="1"/>
  <c r="G14" i="14"/>
  <c r="G16" i="14" s="1"/>
  <c r="G40" i="14" s="1"/>
  <c r="D53" i="14"/>
  <c r="H53" i="14"/>
  <c r="C38" i="14"/>
  <c r="C40" i="14" s="1"/>
  <c r="M27" i="14"/>
  <c r="M29" i="14"/>
  <c r="F53" i="15"/>
  <c r="F54" i="15"/>
  <c r="H54" i="14"/>
  <c r="H54" i="15"/>
  <c r="H55" i="15"/>
  <c r="H56" i="15" s="1"/>
  <c r="H19" i="15" s="1"/>
  <c r="G40" i="15"/>
  <c r="M13" i="16"/>
  <c r="E38" i="16"/>
  <c r="F52" i="14"/>
  <c r="M15" i="14"/>
  <c r="M16" i="14" s="1"/>
  <c r="C55" i="14"/>
  <c r="C56" i="14" s="1"/>
  <c r="C19" i="14" s="1"/>
  <c r="D54" i="14"/>
  <c r="M15" i="15"/>
  <c r="M16" i="15" s="1"/>
  <c r="D38" i="15"/>
  <c r="M28" i="15"/>
  <c r="F52" i="16"/>
  <c r="C52" i="16"/>
  <c r="G69" i="16"/>
  <c r="G29" i="16" s="1"/>
  <c r="M29" i="16" s="1"/>
  <c r="F15" i="15"/>
  <c r="F40" i="15"/>
  <c r="D40" i="15"/>
  <c r="C38" i="15"/>
  <c r="M27" i="15"/>
  <c r="G38" i="15"/>
  <c r="E55" i="15"/>
  <c r="E56" i="15" s="1"/>
  <c r="E19" i="15" s="1"/>
  <c r="F55" i="15"/>
  <c r="F56" i="15" s="1"/>
  <c r="F19" i="15" s="1"/>
  <c r="M11" i="16"/>
  <c r="E54" i="16"/>
  <c r="E14" i="16" s="1"/>
  <c r="E16" i="16" s="1"/>
  <c r="E55" i="16"/>
  <c r="E56" i="16" s="1"/>
  <c r="E19" i="16" s="1"/>
  <c r="H38" i="16"/>
  <c r="G52" i="16"/>
  <c r="C38" i="16"/>
  <c r="M27" i="16"/>
  <c r="G38" i="16"/>
  <c r="D52" i="16"/>
  <c r="H52" i="16"/>
  <c r="D52" i="15"/>
  <c r="C54" i="15"/>
  <c r="G54" i="15"/>
  <c r="G55" i="15" s="1"/>
  <c r="G56" i="15" s="1"/>
  <c r="G19" i="15" s="1"/>
  <c r="H70" i="11"/>
  <c r="H30" i="11" s="1"/>
  <c r="H39" i="11" s="1"/>
  <c r="E70" i="11"/>
  <c r="E30" i="11" s="1"/>
  <c r="E39" i="11" s="1"/>
  <c r="X32" i="11"/>
  <c r="C70" i="11"/>
  <c r="C30" i="11" s="1"/>
  <c r="C39" i="11" s="1"/>
  <c r="E16" i="11"/>
  <c r="E53" i="11"/>
  <c r="D70" i="11"/>
  <c r="D30" i="11" s="1"/>
  <c r="D39" i="11" s="1"/>
  <c r="H16" i="11"/>
  <c r="H53" i="11"/>
  <c r="H55" i="11" s="1"/>
  <c r="G55" i="11"/>
  <c r="G16" i="11"/>
  <c r="D16" i="11"/>
  <c r="D53" i="11"/>
  <c r="C53" i="11"/>
  <c r="C16" i="11"/>
  <c r="G15" i="11" l="1"/>
  <c r="G17" i="11" s="1"/>
  <c r="G41" i="11" s="1"/>
  <c r="E40" i="16"/>
  <c r="D55" i="14"/>
  <c r="D56" i="14" s="1"/>
  <c r="D19" i="14" s="1"/>
  <c r="D14" i="14"/>
  <c r="D16" i="14" s="1"/>
  <c r="D40" i="14" s="1"/>
  <c r="H55" i="14"/>
  <c r="H56" i="14" s="1"/>
  <c r="H19" i="14" s="1"/>
  <c r="H14" i="14"/>
  <c r="H16" i="14" s="1"/>
  <c r="H40" i="14" s="1"/>
  <c r="E55" i="14"/>
  <c r="E56" i="14" s="1"/>
  <c r="E19" i="14" s="1"/>
  <c r="H53" i="16"/>
  <c r="H54" i="16"/>
  <c r="F53" i="14"/>
  <c r="F54" i="14"/>
  <c r="M54" i="14" s="1"/>
  <c r="D53" i="16"/>
  <c r="D54" i="16"/>
  <c r="M38" i="16"/>
  <c r="M53" i="14"/>
  <c r="M16" i="16"/>
  <c r="M40" i="16" s="1"/>
  <c r="C53" i="16"/>
  <c r="C54" i="16"/>
  <c r="F53" i="16"/>
  <c r="F54" i="16"/>
  <c r="D54" i="15"/>
  <c r="M54" i="15" s="1"/>
  <c r="D53" i="15"/>
  <c r="M53" i="15" s="1"/>
  <c r="C55" i="15"/>
  <c r="C56" i="15" s="1"/>
  <c r="C19" i="15" s="1"/>
  <c r="G53" i="16"/>
  <c r="G54" i="16"/>
  <c r="M38" i="15"/>
  <c r="M40" i="15" s="1"/>
  <c r="C40" i="15"/>
  <c r="M15" i="16"/>
  <c r="M38" i="14"/>
  <c r="M40" i="14" s="1"/>
  <c r="E55" i="11"/>
  <c r="E54" i="11"/>
  <c r="H54" i="11"/>
  <c r="G56" i="11"/>
  <c r="G57" i="11" s="1"/>
  <c r="G20" i="11" s="1"/>
  <c r="D55" i="11"/>
  <c r="D54" i="11"/>
  <c r="C55" i="11"/>
  <c r="C54" i="11"/>
  <c r="E15" i="11" l="1"/>
  <c r="E17" i="11" s="1"/>
  <c r="E41" i="11" s="1"/>
  <c r="D56" i="11"/>
  <c r="D57" i="11" s="1"/>
  <c r="D20" i="11" s="1"/>
  <c r="D15" i="11"/>
  <c r="D17" i="11" s="1"/>
  <c r="D41" i="11" s="1"/>
  <c r="C15" i="11"/>
  <c r="C17" i="11" s="1"/>
  <c r="C41" i="11" s="1"/>
  <c r="H56" i="11"/>
  <c r="H57" i="11" s="1"/>
  <c r="H20" i="11" s="1"/>
  <c r="H15" i="11"/>
  <c r="H17" i="11" s="1"/>
  <c r="H41" i="11" s="1"/>
  <c r="D55" i="16"/>
  <c r="D56" i="16" s="1"/>
  <c r="D19" i="16" s="1"/>
  <c r="D14" i="16"/>
  <c r="D16" i="16" s="1"/>
  <c r="D40" i="16" s="1"/>
  <c r="F55" i="16"/>
  <c r="F56" i="16" s="1"/>
  <c r="F19" i="16" s="1"/>
  <c r="F14" i="16"/>
  <c r="F16" i="16" s="1"/>
  <c r="F40" i="16" s="1"/>
  <c r="H55" i="16"/>
  <c r="H56" i="16" s="1"/>
  <c r="H19" i="16" s="1"/>
  <c r="H14" i="16"/>
  <c r="H16" i="16" s="1"/>
  <c r="H40" i="16" s="1"/>
  <c r="G55" i="16"/>
  <c r="G56" i="16" s="1"/>
  <c r="G19" i="16" s="1"/>
  <c r="G14" i="16"/>
  <c r="G16" i="16" s="1"/>
  <c r="G40" i="16" s="1"/>
  <c r="C14" i="16"/>
  <c r="C16" i="16" s="1"/>
  <c r="C40" i="16" s="1"/>
  <c r="F55" i="14"/>
  <c r="F56" i="14" s="1"/>
  <c r="F19" i="14" s="1"/>
  <c r="M19" i="14" s="1"/>
  <c r="F14" i="14"/>
  <c r="F16" i="14" s="1"/>
  <c r="F40" i="14" s="1"/>
  <c r="M54" i="16"/>
  <c r="M19" i="15"/>
  <c r="M53" i="16"/>
  <c r="D55" i="15"/>
  <c r="D56" i="15" s="1"/>
  <c r="D19" i="15" s="1"/>
  <c r="C55" i="16"/>
  <c r="C56" i="16" s="1"/>
  <c r="C19" i="16" s="1"/>
  <c r="M19" i="16" s="1"/>
  <c r="E56" i="11"/>
  <c r="E57" i="11" s="1"/>
  <c r="E20" i="11" s="1"/>
  <c r="C56" i="11"/>
  <c r="C57" i="11" s="1"/>
  <c r="C20" i="11" s="1"/>
  <c r="B67" i="11" l="1"/>
  <c r="B68" i="11" s="1"/>
  <c r="B28" i="11"/>
  <c r="B63" i="11"/>
  <c r="B77" i="11"/>
  <c r="B79" i="11" s="1"/>
  <c r="B29" i="11" s="1"/>
  <c r="X29" i="11" s="1"/>
  <c r="X28" i="11" l="1"/>
  <c r="B70" i="11"/>
  <c r="B30" i="11" l="1"/>
  <c r="B39" i="11" s="1"/>
  <c r="B12" i="11"/>
  <c r="B14" i="11" s="1"/>
  <c r="B16" i="11" l="1"/>
  <c r="X16" i="11" s="1"/>
  <c r="B53" i="11"/>
  <c r="B55" i="11" l="1"/>
  <c r="X55" i="11" s="1"/>
  <c r="B54" i="11"/>
  <c r="X54" i="11" l="1"/>
  <c r="B15" i="11"/>
  <c r="B17" i="11" s="1"/>
  <c r="B41" i="11" s="1"/>
  <c r="B56" i="11"/>
  <c r="B57" i="11" s="1"/>
  <c r="B20" i="11" s="1"/>
  <c r="X20" i="11" s="1"/>
  <c r="X30" i="11" l="1"/>
  <c r="X26" i="11"/>
  <c r="X12" i="11" l="1"/>
  <c r="X14" i="11"/>
  <c r="X17" i="11" s="1"/>
  <c r="X21" i="11" l="1"/>
  <c r="X23" i="11" l="1"/>
  <c r="X22" i="11"/>
  <c r="X24" i="11" l="1"/>
  <c r="X39" i="11" s="1"/>
  <c r="X41" i="11" s="1"/>
</calcChain>
</file>

<file path=xl/comments1.xml><?xml version="1.0" encoding="utf-8"?>
<comments xmlns="http://schemas.openxmlformats.org/spreadsheetml/2006/main">
  <authors>
    <author>EJ:</author>
  </authors>
  <commentList>
    <comment ref="B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<sst xmlns="http://schemas.openxmlformats.org/spreadsheetml/2006/main" count="804" uniqueCount="212">
  <si>
    <t>Budget</t>
  </si>
  <si>
    <t>Total</t>
  </si>
  <si>
    <t>INCOME</t>
  </si>
  <si>
    <t>Variable assumptions</t>
  </si>
  <si>
    <t xml:space="preserve">  Average Attendance</t>
  </si>
  <si>
    <t xml:space="preserve">  Average Ticket Yield</t>
  </si>
  <si>
    <t xml:space="preserve">  Total Attendance</t>
  </si>
  <si>
    <t>Less: Visiting Company and Other Costs</t>
  </si>
  <si>
    <t>Guaranteed Royalty</t>
  </si>
  <si>
    <t>Number of performances</t>
  </si>
  <si>
    <t>Guaranteed Fees</t>
  </si>
  <si>
    <t>Royalty rate</t>
  </si>
  <si>
    <t>Models</t>
  </si>
  <si>
    <t xml:space="preserve"> Box Office Data</t>
  </si>
  <si>
    <t>Total Box Office</t>
  </si>
  <si>
    <t>FOH</t>
  </si>
  <si>
    <t>Attendants - Rate</t>
  </si>
  <si>
    <t>Attendants Number</t>
  </si>
  <si>
    <t>Total Performance cost</t>
  </si>
  <si>
    <t>Key Assumptions</t>
  </si>
  <si>
    <t>Total Box Office minus credit cards &amp; VAT</t>
  </si>
  <si>
    <t>FOH costs</t>
  </si>
  <si>
    <t>Calculated Fields</t>
  </si>
  <si>
    <t>Show</t>
  </si>
  <si>
    <t>Crew</t>
  </si>
  <si>
    <t>Venue Hire</t>
  </si>
  <si>
    <t>Artist Hospitality</t>
  </si>
  <si>
    <t>Tech Hire</t>
  </si>
  <si>
    <t>Crew Hospitality</t>
  </si>
  <si>
    <t>Transport</t>
  </si>
  <si>
    <t>FOH Manager</t>
  </si>
  <si>
    <t>Marketing campaign</t>
  </si>
  <si>
    <t>Box Office set up</t>
  </si>
  <si>
    <t>Fee</t>
  </si>
  <si>
    <t>Hours</t>
  </si>
  <si>
    <t>Crew costs</t>
  </si>
  <si>
    <t>Technical input (in half days)</t>
  </si>
  <si>
    <t>Rate</t>
  </si>
  <si>
    <t>Technical Manager / Apprentice</t>
  </si>
  <si>
    <t>Tech Manager costs</t>
  </si>
  <si>
    <t>FOH Costs</t>
  </si>
  <si>
    <t>Total cost</t>
  </si>
  <si>
    <t>Photography - £100 per show</t>
  </si>
  <si>
    <t>Evaluation - £50 per show</t>
  </si>
  <si>
    <t>Access - £500 per show</t>
  </si>
  <si>
    <t>Venue</t>
  </si>
  <si>
    <t>Date</t>
  </si>
  <si>
    <t>Red Ladder</t>
  </si>
  <si>
    <t>Company</t>
  </si>
  <si>
    <t>Playing the Field</t>
  </si>
  <si>
    <t>Sentamu</t>
  </si>
  <si>
    <t>Gross Box Office</t>
  </si>
  <si>
    <t>VAT element</t>
  </si>
  <si>
    <t>Royalty</t>
  </si>
  <si>
    <t>Spektrix fee</t>
  </si>
  <si>
    <t>Merchant fee</t>
  </si>
  <si>
    <t>Volunteering Duty of care</t>
  </si>
  <si>
    <t>Marketing manager / Apprentice</t>
  </si>
  <si>
    <t>Marketing Manager / Apprentice</t>
  </si>
  <si>
    <t>Family Film Club</t>
  </si>
  <si>
    <t>Local Bands</t>
  </si>
  <si>
    <t>Freedom</t>
  </si>
  <si>
    <t>Underneath Floorboards</t>
  </si>
  <si>
    <t>Potato Needs a Bath</t>
  </si>
  <si>
    <t>Club Night</t>
  </si>
  <si>
    <t>Women of Troy</t>
  </si>
  <si>
    <t>Roaring Girls</t>
  </si>
  <si>
    <t>Global Costs</t>
  </si>
  <si>
    <t>Animation - Local Programme</t>
  </si>
  <si>
    <t>Net Box Office Contribution</t>
  </si>
  <si>
    <t>Total Cost</t>
  </si>
  <si>
    <t>TOTAL FESTIVAL COST</t>
  </si>
  <si>
    <t>Merchant fee / Spektrix</t>
  </si>
  <si>
    <t>BTO: FEB 18</t>
  </si>
  <si>
    <t>BTO: FEB 17</t>
  </si>
  <si>
    <t>BTO: MAY 17</t>
  </si>
  <si>
    <t>BTO: OCT 17</t>
  </si>
  <si>
    <t>EAST</t>
  </si>
  <si>
    <t>Winifred Holtby</t>
  </si>
  <si>
    <t>Kingswood</t>
  </si>
  <si>
    <t>Comedy</t>
  </si>
  <si>
    <t>NORTH</t>
  </si>
  <si>
    <t>WEST</t>
  </si>
  <si>
    <t>Music</t>
  </si>
  <si>
    <t>Forecast</t>
  </si>
  <si>
    <t>BUDGET</t>
  </si>
  <si>
    <t>TOTAL FESTIVAL COST (AFTER BO</t>
  </si>
  <si>
    <t>The Red Shed</t>
  </si>
  <si>
    <t>Mark Thomas</t>
  </si>
  <si>
    <t>Remaining</t>
  </si>
  <si>
    <t>Joan</t>
  </si>
  <si>
    <t>Milk Presents</t>
  </si>
  <si>
    <t>Cost per unit</t>
  </si>
  <si>
    <t>Venues / People</t>
  </si>
  <si>
    <t>Days</t>
  </si>
  <si>
    <t>Daily rate</t>
  </si>
  <si>
    <t xml:space="preserve">Venue Hire </t>
  </si>
  <si>
    <t>V</t>
  </si>
  <si>
    <t xml:space="preserve">Venue Technical Hires  </t>
  </si>
  <si>
    <t>D</t>
  </si>
  <si>
    <t>Can enter in</t>
  </si>
  <si>
    <t>Dressing Room / Green Room Set Up / Artist Liaison</t>
  </si>
  <si>
    <t>Linked to venue / days</t>
  </si>
  <si>
    <t>Duty of Care (Vols)</t>
  </si>
  <si>
    <t xml:space="preserve">Sub-Total Technical </t>
  </si>
  <si>
    <t xml:space="preserve">Festival Production </t>
  </si>
  <si>
    <t>Local Technical Manager - (1.2 days per Festival day)</t>
  </si>
  <si>
    <t>Crew (x2)</t>
  </si>
  <si>
    <t>Local Technical Apprentice (1.2 days per Festival day)</t>
  </si>
  <si>
    <t xml:space="preserve">FOH Manager - </t>
  </si>
  <si>
    <t>FOH &amp; Box Office Team (x2)</t>
  </si>
  <si>
    <t>Sub-Total Festival Staff</t>
  </si>
  <si>
    <t>Festival Engagement,  MarComms &amp; Evaluation</t>
  </si>
  <si>
    <t xml:space="preserve">Local Marketing &amp; Engagement Manager </t>
  </si>
  <si>
    <t>Local Marketing &amp; Engagement Apprentice</t>
  </si>
  <si>
    <t>Marketing Campaign (per venue)</t>
  </si>
  <si>
    <t>Access performances</t>
  </si>
  <si>
    <t>F</t>
  </si>
  <si>
    <t>Remote Box Office Set-Up</t>
  </si>
  <si>
    <t>Photography / Filming / Documenting (per day)</t>
  </si>
  <si>
    <t>Evaluation (per day)</t>
  </si>
  <si>
    <t>Sub-Total Festival Engagement , MarComms, Evaluation</t>
  </si>
  <si>
    <t>Total for North Festivals</t>
  </si>
  <si>
    <t>Number of venues</t>
  </si>
  <si>
    <t>Number of days</t>
  </si>
  <si>
    <t>Cost per day</t>
  </si>
  <si>
    <t>Venue Hire (per venue)</t>
  </si>
  <si>
    <t xml:space="preserve">Venue Technical Hires  - </t>
  </si>
  <si>
    <t>Duty of Care -  Vol</t>
  </si>
  <si>
    <t>Total for East Festivals</t>
  </si>
  <si>
    <t>Venue Technical Hires  - 10 days @ £700</t>
  </si>
  <si>
    <t>Duty of Care - 20 people, 10 days @£8</t>
  </si>
  <si>
    <t>Total for West Festivals</t>
  </si>
  <si>
    <t>TOTAL SPEND</t>
  </si>
  <si>
    <t>VL</t>
  </si>
  <si>
    <t>Duty of Care</t>
  </si>
  <si>
    <t>C&amp;P</t>
  </si>
  <si>
    <t>T&amp;P</t>
  </si>
  <si>
    <t>MDC</t>
  </si>
  <si>
    <t>E&amp;C</t>
  </si>
  <si>
    <t>Network Neighbourhood Touring</t>
  </si>
  <si>
    <t>Budget Outline - REVISED SCHEME £350K BUDGET</t>
  </si>
  <si>
    <t>Summary Expenditure</t>
  </si>
  <si>
    <t>Summary Income</t>
  </si>
  <si>
    <t>Development</t>
  </si>
  <si>
    <t>Funding  - Hull CCG</t>
  </si>
  <si>
    <t>Festival Programme</t>
  </si>
  <si>
    <t>Funding  - Spirit of 2012</t>
  </si>
  <si>
    <t>Festival Engagement &amp; Delivery</t>
  </si>
  <si>
    <t xml:space="preserve">Funding - Trust &amp; Foundation </t>
  </si>
  <si>
    <t>NNT Core Team</t>
  </si>
  <si>
    <t xml:space="preserve">Funding - ACE Strategic Touring </t>
  </si>
  <si>
    <t>Contingency @ 3% Programming</t>
  </si>
  <si>
    <t>Box Office Earned Income</t>
  </si>
  <si>
    <t xml:space="preserve">Total Expenditure </t>
  </si>
  <si>
    <t>Total Income</t>
  </si>
  <si>
    <t>Balance</t>
  </si>
  <si>
    <t xml:space="preserve">ACE STF Request as % of total project </t>
  </si>
  <si>
    <t>Hull 2017 Net Contribution (Budget)</t>
  </si>
  <si>
    <t>Core Marketing, Brand Dev; Venue Dressing Kits; Templates; Signage</t>
  </si>
  <si>
    <t>Core Marketing Campaigns, Graphic Design</t>
  </si>
  <si>
    <t>Sub-Total</t>
  </si>
  <si>
    <t>MODEL: FOUR FESTIVALS IN THREE AREAS</t>
  </si>
  <si>
    <t>PROJECTED BOX OFFICE INCOME</t>
  </si>
  <si>
    <t xml:space="preserve">Festival Programming Fees - all inc </t>
  </si>
  <si>
    <t>Festival</t>
  </si>
  <si>
    <t>Performances/ Events</t>
  </si>
  <si>
    <t>Attendance</t>
  </si>
  <si>
    <t>Av Net Tkt Price</t>
  </si>
  <si>
    <t>Net Box Office Income</t>
  </si>
  <si>
    <t xml:space="preserve">February '17 Festival </t>
  </si>
  <si>
    <t>Perf</t>
  </si>
  <si>
    <t>May Festival</t>
  </si>
  <si>
    <t>October Festival</t>
  </si>
  <si>
    <t>February '18 Festival</t>
  </si>
  <si>
    <t>Sub-Total Programme Fees</t>
  </si>
  <si>
    <t>Totals</t>
  </si>
  <si>
    <t>PER FESTIVAL ENGAGEMENT &amp; DELIVERY</t>
  </si>
  <si>
    <t>Core NNT Team</t>
  </si>
  <si>
    <t>Programme Director - Expenses - 18 month</t>
  </si>
  <si>
    <t>Programme Consultant / Promoter Liaison - monthly programming meetings - 1 year</t>
  </si>
  <si>
    <t>Technical Co-ordinator &amp; Venue Liaison - 18 months - av 0.5</t>
  </si>
  <si>
    <t>A&amp;M</t>
  </si>
  <si>
    <t>Project Administrator - 18 months - 0.5 average</t>
  </si>
  <si>
    <t>Venue Programming Teams support 18 months</t>
  </si>
  <si>
    <t xml:space="preserve">Venue Partner Network Go &amp; See Costs </t>
  </si>
  <si>
    <t>R&amp;D</t>
  </si>
  <si>
    <t>Insurance, Licences, Finance Administration</t>
  </si>
  <si>
    <t>L&amp;D</t>
  </si>
  <si>
    <t>Sub-total</t>
  </si>
  <si>
    <t>LIVE</t>
  </si>
  <si>
    <t>DIFFERENCE</t>
  </si>
  <si>
    <t>FORECAST</t>
  </si>
  <si>
    <t>ACTUAL</t>
  </si>
  <si>
    <t>Volunteer Duty of Care and Crew care.</t>
  </si>
  <si>
    <t>Dance</t>
  </si>
  <si>
    <t>Candoco</t>
  </si>
  <si>
    <t>Family Film Day</t>
  </si>
  <si>
    <t>Leeds Film Fest</t>
  </si>
  <si>
    <t>The Story of Mr B</t>
  </si>
  <si>
    <t>Shake Shake</t>
  </si>
  <si>
    <t>Jonny Vegas</t>
  </si>
  <si>
    <t>William Gemmell</t>
  </si>
  <si>
    <t>Reverend and the Makers</t>
  </si>
  <si>
    <t>North Point</t>
  </si>
  <si>
    <t>Sirius Acdemy</t>
  </si>
  <si>
    <t>Sirius Academy</t>
  </si>
  <si>
    <t>Up Yours</t>
  </si>
  <si>
    <t>Cabaret</t>
  </si>
  <si>
    <t>Hymers or Gemmell</t>
  </si>
  <si>
    <t>24/02/2017 &amp; 25/02/2017</t>
  </si>
  <si>
    <t>Hymers/Gemmell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</si>
</sst>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_);_(* \(#,##0\);_(* &quot;-&quot;_);_(@_)"/>
    <numFmt numFmtId="165" formatCode="&quot;£ &quot;#,##0.00;\(&quot;£ &quot;#,##0.00\)"/>
    <numFmt numFmtId="166" formatCode="#,##0;\(#,##0\)"/>
    <numFmt numFmtId="167" formatCode="&quot;£ &quot;#,##0;\(&quot;£ &quot;#,##0\)"/>
    <numFmt numFmtId="168" formatCode="_-* #,##0.0_-;\-* #,##0.0_-;_-* &quot;-&quot;??_-;_-@_-"/>
    <numFmt numFmtId="169" formatCode="_-* #,##0_-;\-* #,##0_-;_-* &quot;-&quot;??_-;_-@_-"/>
  </numFmts>
  <fonts count="40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2"/>
      <name val="Geneva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164" fontId="16" fillId="0" borderId="0" applyFill="0" applyBorder="0"/>
    <xf numFmtId="164" fontId="16" fillId="0" borderId="0" applyFill="0" applyBorder="0"/>
    <xf numFmtId="166" fontId="17" fillId="0" borderId="0"/>
    <xf numFmtId="0" fontId="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6" fillId="0" borderId="0"/>
    <xf numFmtId="43" fontId="32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342">
    <xf numFmtId="0" fontId="0" fillId="0" borderId="0" xfId="0"/>
    <xf numFmtId="166" fontId="24" fillId="0" borderId="0" xfId="40" applyFont="1" applyBorder="1" applyAlignment="1">
      <alignment horizontal="center"/>
    </xf>
    <xf numFmtId="0" fontId="27" fillId="0" borderId="15" xfId="40" applyNumberFormat="1" applyFont="1" applyBorder="1" applyAlignment="1"/>
    <xf numFmtId="166" fontId="25" fillId="0" borderId="0" xfId="40" applyFont="1" applyBorder="1" applyAlignment="1"/>
    <xf numFmtId="0" fontId="28" fillId="24" borderId="15" xfId="40" applyNumberFormat="1" applyFont="1" applyFill="1" applyBorder="1" applyAlignment="1"/>
    <xf numFmtId="166" fontId="28" fillId="0" borderId="0" xfId="40" quotePrefix="1" applyFont="1" applyBorder="1" applyAlignment="1">
      <alignment horizontal="right"/>
    </xf>
    <xf numFmtId="166" fontId="25" fillId="0" borderId="13" xfId="40" applyFont="1" applyBorder="1"/>
    <xf numFmtId="166" fontId="25" fillId="24" borderId="15" xfId="40" applyFont="1" applyFill="1" applyBorder="1" applyAlignment="1"/>
    <xf numFmtId="166" fontId="28" fillId="24" borderId="0" xfId="40" applyFont="1" applyFill="1" applyBorder="1"/>
    <xf numFmtId="166" fontId="24" fillId="0" borderId="13" xfId="40" applyFont="1" applyBorder="1"/>
    <xf numFmtId="43" fontId="28" fillId="24" borderId="0" xfId="40" applyNumberFormat="1" applyFont="1" applyFill="1" applyBorder="1"/>
    <xf numFmtId="166" fontId="25" fillId="24" borderId="13" xfId="40" applyFont="1" applyFill="1" applyBorder="1"/>
    <xf numFmtId="166" fontId="25" fillId="0" borderId="15" xfId="40" applyFont="1" applyBorder="1" applyAlignment="1"/>
    <xf numFmtId="166" fontId="25" fillId="0" borderId="0" xfId="40" applyFont="1" applyBorder="1"/>
    <xf numFmtId="166" fontId="25" fillId="0" borderId="15" xfId="40" applyFont="1" applyBorder="1"/>
    <xf numFmtId="166" fontId="25" fillId="0" borderId="16" xfId="40" applyFont="1" applyBorder="1"/>
    <xf numFmtId="166" fontId="24" fillId="0" borderId="17" xfId="40" applyFont="1" applyBorder="1"/>
    <xf numFmtId="166" fontId="28" fillId="0" borderId="15" xfId="40" applyFont="1" applyBorder="1"/>
    <xf numFmtId="166" fontId="25" fillId="0" borderId="0" xfId="40" applyFont="1" applyFill="1" applyBorder="1"/>
    <xf numFmtId="166" fontId="25" fillId="0" borderId="15" xfId="40" applyFont="1" applyFill="1" applyBorder="1"/>
    <xf numFmtId="166" fontId="24" fillId="0" borderId="11" xfId="40" applyFont="1" applyBorder="1"/>
    <xf numFmtId="166" fontId="24" fillId="0" borderId="16" xfId="40" applyFont="1" applyBorder="1"/>
    <xf numFmtId="166" fontId="24" fillId="0" borderId="0" xfId="40" applyFont="1" applyBorder="1"/>
    <xf numFmtId="166" fontId="25" fillId="25" borderId="15" xfId="40" applyFont="1" applyFill="1" applyBorder="1"/>
    <xf numFmtId="166" fontId="25" fillId="25" borderId="0" xfId="40" applyFont="1" applyFill="1" applyBorder="1"/>
    <xf numFmtId="166" fontId="25" fillId="24" borderId="15" xfId="40" applyFont="1" applyFill="1" applyBorder="1"/>
    <xf numFmtId="166" fontId="25" fillId="24" borderId="0" xfId="40" applyFont="1" applyFill="1" applyBorder="1"/>
    <xf numFmtId="10" fontId="25" fillId="25" borderId="0" xfId="40" applyNumberFormat="1" applyFont="1" applyFill="1" applyBorder="1"/>
    <xf numFmtId="166" fontId="27" fillId="0" borderId="15" xfId="40" applyFont="1" applyBorder="1"/>
    <xf numFmtId="0" fontId="25" fillId="0" borderId="15" xfId="40" applyNumberFormat="1" applyFont="1" applyBorder="1" applyAlignment="1">
      <alignment horizontal="left"/>
    </xf>
    <xf numFmtId="0" fontId="28" fillId="25" borderId="15" xfId="29" applyNumberFormat="1" applyFont="1" applyFill="1" applyBorder="1"/>
    <xf numFmtId="0" fontId="25" fillId="25" borderId="0" xfId="29" applyFont="1" applyFill="1" applyBorder="1"/>
    <xf numFmtId="0" fontId="28" fillId="0" borderId="15" xfId="29" applyNumberFormat="1" applyFont="1" applyBorder="1"/>
    <xf numFmtId="165" fontId="25" fillId="0" borderId="0" xfId="29" applyNumberFormat="1" applyFont="1" applyBorder="1"/>
    <xf numFmtId="0" fontId="25" fillId="25" borderId="15" xfId="29" applyNumberFormat="1" applyFont="1" applyFill="1" applyBorder="1"/>
    <xf numFmtId="165" fontId="25" fillId="25" borderId="0" xfId="29" applyNumberFormat="1" applyFont="1" applyFill="1" applyBorder="1"/>
    <xf numFmtId="0" fontId="25" fillId="25" borderId="15" xfId="29" applyFont="1" applyFill="1" applyBorder="1"/>
    <xf numFmtId="0" fontId="25" fillId="0" borderId="15" xfId="29" applyFont="1" applyFill="1" applyBorder="1"/>
    <xf numFmtId="0" fontId="25" fillId="0" borderId="0" xfId="29" applyFont="1" applyFill="1" applyBorder="1"/>
    <xf numFmtId="0" fontId="28" fillId="26" borderId="15" xfId="40" applyNumberFormat="1" applyFont="1" applyFill="1" applyBorder="1" applyAlignment="1"/>
    <xf numFmtId="167" fontId="25" fillId="26" borderId="16" xfId="29" applyNumberFormat="1" applyFont="1" applyFill="1" applyBorder="1"/>
    <xf numFmtId="166" fontId="24" fillId="0" borderId="0" xfId="40" applyFont="1" applyFill="1" applyBorder="1" applyAlignment="1"/>
    <xf numFmtId="166" fontId="25" fillId="0" borderId="0" xfId="40" applyFont="1" applyFill="1" applyBorder="1" applyAlignment="1"/>
    <xf numFmtId="166" fontId="28" fillId="0" borderId="0" xfId="40" quotePrefix="1" applyFont="1" applyFill="1" applyBorder="1" applyAlignment="1">
      <alignment horizontal="right"/>
    </xf>
    <xf numFmtId="166" fontId="28" fillId="0" borderId="0" xfId="40" applyFont="1" applyFill="1" applyBorder="1"/>
    <xf numFmtId="43" fontId="28" fillId="0" borderId="0" xfId="40" applyNumberFormat="1" applyFont="1" applyFill="1" applyBorder="1"/>
    <xf numFmtId="166" fontId="25" fillId="0" borderId="17" xfId="40" applyFont="1" applyBorder="1"/>
    <xf numFmtId="166" fontId="24" fillId="0" borderId="0" xfId="40" applyFont="1" applyFill="1" applyBorder="1"/>
    <xf numFmtId="10" fontId="25" fillId="0" borderId="0" xfId="40" applyNumberFormat="1" applyFont="1" applyFill="1" applyBorder="1"/>
    <xf numFmtId="165" fontId="25" fillId="0" borderId="0" xfId="29" applyNumberFormat="1" applyFont="1" applyFill="1" applyBorder="1"/>
    <xf numFmtId="167" fontId="25" fillId="0" borderId="0" xfId="29" applyNumberFormat="1" applyFont="1" applyFill="1" applyBorder="1"/>
    <xf numFmtId="9" fontId="25" fillId="0" borderId="0" xfId="29" applyNumberFormat="1" applyFont="1" applyFill="1" applyBorder="1"/>
    <xf numFmtId="0" fontId="24" fillId="0" borderId="15" xfId="29" applyFont="1" applyFill="1" applyBorder="1"/>
    <xf numFmtId="0" fontId="28" fillId="27" borderId="15" xfId="29" applyNumberFormat="1" applyFont="1" applyFill="1" applyBorder="1"/>
    <xf numFmtId="0" fontId="25" fillId="27" borderId="0" xfId="29" applyFont="1" applyFill="1" applyBorder="1"/>
    <xf numFmtId="0" fontId="25" fillId="0" borderId="15" xfId="29" applyNumberFormat="1" applyFont="1" applyFill="1" applyBorder="1"/>
    <xf numFmtId="166" fontId="24" fillId="0" borderId="0" xfId="40" applyFont="1" applyFill="1" applyBorder="1" applyAlignment="1">
      <alignment horizontal="center"/>
    </xf>
    <xf numFmtId="166" fontId="28" fillId="0" borderId="0" xfId="40" quotePrefix="1" applyFont="1" applyFill="1" applyBorder="1" applyAlignment="1">
      <alignment horizontal="center"/>
    </xf>
    <xf numFmtId="166" fontId="25" fillId="0" borderId="16" xfId="40" applyFont="1" applyFill="1" applyBorder="1"/>
    <xf numFmtId="166" fontId="24" fillId="0" borderId="16" xfId="40" applyFont="1" applyFill="1" applyBorder="1"/>
    <xf numFmtId="0" fontId="25" fillId="0" borderId="0" xfId="48" applyFont="1"/>
    <xf numFmtId="0" fontId="6" fillId="0" borderId="0" xfId="48"/>
    <xf numFmtId="0" fontId="25" fillId="0" borderId="0" xfId="48" applyFont="1" applyFill="1" applyBorder="1"/>
    <xf numFmtId="0" fontId="25" fillId="0" borderId="0" xfId="48" applyFont="1" applyFill="1"/>
    <xf numFmtId="0" fontId="24" fillId="0" borderId="0" xfId="48" applyFont="1"/>
    <xf numFmtId="0" fontId="24" fillId="0" borderId="18" xfId="48" applyFont="1" applyBorder="1"/>
    <xf numFmtId="0" fontId="26" fillId="0" borderId="13" xfId="48" applyFont="1" applyBorder="1"/>
    <xf numFmtId="0" fontId="25" fillId="0" borderId="13" xfId="48" applyFont="1" applyBorder="1" applyAlignment="1">
      <alignment horizontal="center"/>
    </xf>
    <xf numFmtId="0" fontId="25" fillId="0" borderId="0" xfId="48" applyFont="1" applyFill="1" applyBorder="1" applyAlignment="1">
      <alignment horizontal="center" vertical="top" wrapText="1"/>
    </xf>
    <xf numFmtId="0" fontId="24" fillId="0" borderId="0" xfId="48" applyFont="1" applyBorder="1" applyAlignment="1">
      <alignment horizontal="right" vertical="top" wrapText="1"/>
    </xf>
    <xf numFmtId="0" fontId="25" fillId="0" borderId="13" xfId="48" applyFont="1" applyBorder="1" applyAlignment="1">
      <alignment horizontal="center" vertical="top" wrapText="1"/>
    </xf>
    <xf numFmtId="0" fontId="24" fillId="0" borderId="13" xfId="48" applyFont="1" applyBorder="1" applyAlignment="1">
      <alignment horizontal="center"/>
    </xf>
    <xf numFmtId="0" fontId="24" fillId="0" borderId="0" xfId="48" applyFont="1" applyFill="1" applyBorder="1"/>
    <xf numFmtId="0" fontId="24" fillId="0" borderId="10" xfId="48" applyFont="1" applyBorder="1" applyAlignment="1">
      <alignment horizontal="center"/>
    </xf>
    <xf numFmtId="0" fontId="6" fillId="0" borderId="0" xfId="48" applyFont="1" applyAlignment="1">
      <alignment horizontal="center" wrapText="1"/>
    </xf>
    <xf numFmtId="0" fontId="24" fillId="0" borderId="0" xfId="48" applyFont="1" applyFill="1" applyBorder="1" applyAlignment="1">
      <alignment horizontal="center" vertical="top" wrapText="1"/>
    </xf>
    <xf numFmtId="0" fontId="24" fillId="0" borderId="10" xfId="48" applyFont="1" applyFill="1" applyBorder="1" applyAlignment="1">
      <alignment horizontal="center"/>
    </xf>
    <xf numFmtId="167" fontId="25" fillId="0" borderId="16" xfId="29" applyNumberFormat="1" applyFont="1" applyFill="1" applyBorder="1"/>
    <xf numFmtId="0" fontId="25" fillId="28" borderId="15" xfId="40" applyNumberFormat="1" applyFont="1" applyFill="1" applyBorder="1" applyAlignment="1"/>
    <xf numFmtId="166" fontId="25" fillId="28" borderId="15" xfId="40" applyFont="1" applyFill="1" applyBorder="1"/>
    <xf numFmtId="0" fontId="28" fillId="0" borderId="15" xfId="40" applyNumberFormat="1" applyFont="1" applyFill="1" applyBorder="1" applyAlignment="1"/>
    <xf numFmtId="169" fontId="25" fillId="25" borderId="0" xfId="49" applyNumberFormat="1" applyFont="1" applyFill="1" applyBorder="1"/>
    <xf numFmtId="0" fontId="25" fillId="0" borderId="15" xfId="40" applyNumberFormat="1" applyFont="1" applyFill="1" applyBorder="1" applyAlignment="1"/>
    <xf numFmtId="168" fontId="25" fillId="0" borderId="0" xfId="49" applyNumberFormat="1" applyFont="1" applyFill="1" applyBorder="1"/>
    <xf numFmtId="166" fontId="25" fillId="29" borderId="0" xfId="40" applyFont="1" applyFill="1" applyBorder="1"/>
    <xf numFmtId="14" fontId="6" fillId="0" borderId="0" xfId="48" applyNumberFormat="1" applyFont="1" applyAlignment="1">
      <alignment horizontal="center" wrapText="1"/>
    </xf>
    <xf numFmtId="0" fontId="24" fillId="0" borderId="15" xfId="48" applyFont="1" applyBorder="1"/>
    <xf numFmtId="0" fontId="24" fillId="0" borderId="23" xfId="48" applyFont="1" applyBorder="1" applyAlignment="1">
      <alignment horizontal="center"/>
    </xf>
    <xf numFmtId="0" fontId="24" fillId="0" borderId="24" xfId="48" applyFont="1" applyBorder="1" applyAlignment="1">
      <alignment horizontal="center"/>
    </xf>
    <xf numFmtId="166" fontId="24" fillId="0" borderId="25" xfId="40" applyFont="1" applyBorder="1" applyAlignment="1">
      <alignment horizontal="center"/>
    </xf>
    <xf numFmtId="166" fontId="24" fillId="0" borderId="26" xfId="40" applyFont="1" applyBorder="1" applyAlignment="1">
      <alignment horizontal="center"/>
    </xf>
    <xf numFmtId="0" fontId="24" fillId="0" borderId="25" xfId="48" applyFont="1" applyFill="1" applyBorder="1" applyAlignment="1">
      <alignment horizontal="center" vertical="top" wrapText="1"/>
    </xf>
    <xf numFmtId="0" fontId="24" fillId="0" borderId="26" xfId="48" applyFont="1" applyFill="1" applyBorder="1" applyAlignment="1">
      <alignment horizontal="center" vertical="top" wrapText="1"/>
    </xf>
    <xf numFmtId="0" fontId="6" fillId="0" borderId="25" xfId="48" applyFont="1" applyBorder="1" applyAlignment="1">
      <alignment horizontal="center" wrapText="1"/>
    </xf>
    <xf numFmtId="0" fontId="6" fillId="0" borderId="0" xfId="48" applyFont="1" applyBorder="1" applyAlignment="1">
      <alignment horizontal="center" wrapText="1"/>
    </xf>
    <xf numFmtId="0" fontId="6" fillId="0" borderId="26" xfId="48" applyFont="1" applyBorder="1" applyAlignment="1">
      <alignment horizontal="center" wrapText="1"/>
    </xf>
    <xf numFmtId="14" fontId="6" fillId="0" borderId="25" xfId="48" applyNumberFormat="1" applyFont="1" applyBorder="1" applyAlignment="1">
      <alignment horizontal="center" wrapText="1"/>
    </xf>
    <xf numFmtId="14" fontId="6" fillId="0" borderId="0" xfId="48" applyNumberFormat="1" applyFont="1" applyBorder="1" applyAlignment="1">
      <alignment horizontal="center" wrapText="1"/>
    </xf>
    <xf numFmtId="14" fontId="6" fillId="0" borderId="26" xfId="48" applyNumberFormat="1" applyFont="1" applyBorder="1" applyAlignment="1">
      <alignment horizontal="center" wrapText="1"/>
    </xf>
    <xf numFmtId="166" fontId="25" fillId="0" borderId="25" xfId="40" applyFont="1" applyBorder="1" applyAlignment="1"/>
    <xf numFmtId="166" fontId="25" fillId="0" borderId="26" xfId="40" applyFont="1" applyBorder="1" applyAlignment="1"/>
    <xf numFmtId="166" fontId="28" fillId="0" borderId="25" xfId="40" quotePrefix="1" applyFont="1" applyBorder="1" applyAlignment="1">
      <alignment horizontal="right"/>
    </xf>
    <xf numFmtId="166" fontId="28" fillId="0" borderId="26" xfId="40" quotePrefix="1" applyFont="1" applyBorder="1" applyAlignment="1">
      <alignment horizontal="right"/>
    </xf>
    <xf numFmtId="166" fontId="28" fillId="24" borderId="25" xfId="40" applyFont="1" applyFill="1" applyBorder="1"/>
    <xf numFmtId="166" fontId="28" fillId="24" borderId="26" xfId="40" applyFont="1" applyFill="1" applyBorder="1"/>
    <xf numFmtId="43" fontId="28" fillId="24" borderId="25" xfId="40" applyNumberFormat="1" applyFont="1" applyFill="1" applyBorder="1"/>
    <xf numFmtId="43" fontId="28" fillId="24" borderId="26" xfId="40" applyNumberFormat="1" applyFont="1" applyFill="1" applyBorder="1"/>
    <xf numFmtId="166" fontId="25" fillId="0" borderId="25" xfId="40" applyFont="1" applyBorder="1"/>
    <xf numFmtId="166" fontId="25" fillId="0" borderId="26" xfId="40" applyFont="1" applyBorder="1"/>
    <xf numFmtId="166" fontId="25" fillId="0" borderId="27" xfId="40" applyFont="1" applyBorder="1"/>
    <xf numFmtId="166" fontId="25" fillId="0" borderId="28" xfId="40" applyFont="1" applyBorder="1"/>
    <xf numFmtId="166" fontId="25" fillId="29" borderId="25" xfId="40" applyFont="1" applyFill="1" applyBorder="1"/>
    <xf numFmtId="166" fontId="25" fillId="29" borderId="26" xfId="40" applyFont="1" applyFill="1" applyBorder="1"/>
    <xf numFmtId="166" fontId="24" fillId="0" borderId="27" xfId="40" applyFont="1" applyBorder="1"/>
    <xf numFmtId="166" fontId="24" fillId="0" borderId="28" xfId="40" applyFont="1" applyBorder="1"/>
    <xf numFmtId="166" fontId="24" fillId="0" borderId="25" xfId="40" applyFont="1" applyBorder="1"/>
    <xf numFmtId="166" fontId="24" fillId="0" borderId="26" xfId="40" applyFont="1" applyBorder="1"/>
    <xf numFmtId="0" fontId="25" fillId="25" borderId="25" xfId="29" applyFont="1" applyFill="1" applyBorder="1"/>
    <xf numFmtId="0" fontId="25" fillId="25" borderId="26" xfId="29" applyFont="1" applyFill="1" applyBorder="1"/>
    <xf numFmtId="0" fontId="25" fillId="27" borderId="25" xfId="29" applyFont="1" applyFill="1" applyBorder="1"/>
    <xf numFmtId="0" fontId="25" fillId="27" borderId="26" xfId="29" applyFont="1" applyFill="1" applyBorder="1"/>
    <xf numFmtId="166" fontId="25" fillId="25" borderId="25" xfId="40" applyFont="1" applyFill="1" applyBorder="1"/>
    <xf numFmtId="166" fontId="25" fillId="25" borderId="26" xfId="40" applyFont="1" applyFill="1" applyBorder="1"/>
    <xf numFmtId="166" fontId="25" fillId="24" borderId="25" xfId="40" applyFont="1" applyFill="1" applyBorder="1"/>
    <xf numFmtId="166" fontId="25" fillId="24" borderId="26" xfId="40" applyFont="1" applyFill="1" applyBorder="1"/>
    <xf numFmtId="10" fontId="25" fillId="25" borderId="25" xfId="40" applyNumberFormat="1" applyFont="1" applyFill="1" applyBorder="1"/>
    <xf numFmtId="10" fontId="25" fillId="25" borderId="26" xfId="40" applyNumberFormat="1" applyFont="1" applyFill="1" applyBorder="1"/>
    <xf numFmtId="165" fontId="25" fillId="0" borderId="25" xfId="29" applyNumberFormat="1" applyFont="1" applyBorder="1"/>
    <xf numFmtId="165" fontId="25" fillId="0" borderId="26" xfId="29" applyNumberFormat="1" applyFont="1" applyBorder="1"/>
    <xf numFmtId="165" fontId="25" fillId="25" borderId="25" xfId="29" applyNumberFormat="1" applyFont="1" applyFill="1" applyBorder="1"/>
    <xf numFmtId="165" fontId="25" fillId="25" borderId="26" xfId="29" applyNumberFormat="1" applyFont="1" applyFill="1" applyBorder="1"/>
    <xf numFmtId="169" fontId="25" fillId="25" borderId="25" xfId="49" applyNumberFormat="1" applyFont="1" applyFill="1" applyBorder="1"/>
    <xf numFmtId="169" fontId="25" fillId="25" borderId="26" xfId="49" applyNumberFormat="1" applyFont="1" applyFill="1" applyBorder="1"/>
    <xf numFmtId="165" fontId="25" fillId="0" borderId="25" xfId="29" applyNumberFormat="1" applyFont="1" applyFill="1" applyBorder="1"/>
    <xf numFmtId="165" fontId="25" fillId="0" borderId="26" xfId="29" applyNumberFormat="1" applyFont="1" applyFill="1" applyBorder="1"/>
    <xf numFmtId="0" fontId="25" fillId="0" borderId="25" xfId="29" applyFont="1" applyFill="1" applyBorder="1"/>
    <xf numFmtId="0" fontId="25" fillId="0" borderId="26" xfId="29" applyFont="1" applyFill="1" applyBorder="1"/>
    <xf numFmtId="167" fontId="25" fillId="26" borderId="27" xfId="29" applyNumberFormat="1" applyFont="1" applyFill="1" applyBorder="1"/>
    <xf numFmtId="167" fontId="25" fillId="26" borderId="28" xfId="29" applyNumberFormat="1" applyFont="1" applyFill="1" applyBorder="1"/>
    <xf numFmtId="167" fontId="25" fillId="0" borderId="25" xfId="29" applyNumberFormat="1" applyFont="1" applyFill="1" applyBorder="1"/>
    <xf numFmtId="167" fontId="25" fillId="0" borderId="26" xfId="29" applyNumberFormat="1" applyFont="1" applyFill="1" applyBorder="1"/>
    <xf numFmtId="168" fontId="25" fillId="0" borderId="25" xfId="49" applyNumberFormat="1" applyFont="1" applyFill="1" applyBorder="1"/>
    <xf numFmtId="168" fontId="25" fillId="0" borderId="26" xfId="49" applyNumberFormat="1" applyFont="1" applyFill="1" applyBorder="1"/>
    <xf numFmtId="167" fontId="25" fillId="26" borderId="29" xfId="29" applyNumberFormat="1" applyFont="1" applyFill="1" applyBorder="1"/>
    <xf numFmtId="167" fontId="25" fillId="26" borderId="30" xfId="29" applyNumberFormat="1" applyFont="1" applyFill="1" applyBorder="1"/>
    <xf numFmtId="167" fontId="25" fillId="26" borderId="31" xfId="29" applyNumberFormat="1" applyFont="1" applyFill="1" applyBorder="1"/>
    <xf numFmtId="166" fontId="25" fillId="29" borderId="15" xfId="40" applyFont="1" applyFill="1" applyBorder="1"/>
    <xf numFmtId="0" fontId="25" fillId="29" borderId="15" xfId="40" applyNumberFormat="1" applyFont="1" applyFill="1" applyBorder="1" applyAlignment="1"/>
    <xf numFmtId="0" fontId="25" fillId="0" borderId="32" xfId="48" applyFont="1" applyBorder="1"/>
    <xf numFmtId="0" fontId="24" fillId="0" borderId="33" xfId="48" applyFont="1" applyBorder="1" applyAlignment="1">
      <alignment horizontal="center"/>
    </xf>
    <xf numFmtId="166" fontId="24" fillId="0" borderId="34" xfId="40" applyFont="1" applyBorder="1" applyAlignment="1">
      <alignment horizontal="center"/>
    </xf>
    <xf numFmtId="0" fontId="24" fillId="0" borderId="34" xfId="48" applyFont="1" applyFill="1" applyBorder="1" applyAlignment="1">
      <alignment horizontal="center" vertical="top" wrapText="1"/>
    </xf>
    <xf numFmtId="0" fontId="6" fillId="0" borderId="34" xfId="48" applyFont="1" applyBorder="1" applyAlignment="1">
      <alignment horizontal="center" wrapText="1"/>
    </xf>
    <xf numFmtId="166" fontId="25" fillId="0" borderId="34" xfId="40" applyFont="1" applyBorder="1" applyAlignment="1"/>
    <xf numFmtId="166" fontId="28" fillId="0" borderId="34" xfId="40" quotePrefix="1" applyFont="1" applyBorder="1" applyAlignment="1">
      <alignment horizontal="right"/>
    </xf>
    <xf numFmtId="166" fontId="28" fillId="24" borderId="34" xfId="40" applyFont="1" applyFill="1" applyBorder="1"/>
    <xf numFmtId="43" fontId="28" fillId="24" borderId="34" xfId="40" applyNumberFormat="1" applyFont="1" applyFill="1" applyBorder="1"/>
    <xf numFmtId="166" fontId="25" fillId="0" borderId="34" xfId="40" applyFont="1" applyBorder="1"/>
    <xf numFmtId="166" fontId="25" fillId="0" borderId="35" xfId="40" applyFont="1" applyBorder="1"/>
    <xf numFmtId="166" fontId="25" fillId="0" borderId="34" xfId="40" applyFont="1" applyFill="1" applyBorder="1"/>
    <xf numFmtId="166" fontId="24" fillId="0" borderId="34" xfId="40" applyFont="1" applyBorder="1"/>
    <xf numFmtId="166" fontId="25" fillId="24" borderId="34" xfId="40" applyFont="1" applyFill="1" applyBorder="1"/>
    <xf numFmtId="166" fontId="24" fillId="0" borderId="36" xfId="40" applyFont="1" applyBorder="1"/>
    <xf numFmtId="169" fontId="25" fillId="0" borderId="0" xfId="49" applyNumberFormat="1" applyFont="1" applyFill="1" applyBorder="1"/>
    <xf numFmtId="0" fontId="24" fillId="0" borderId="34" xfId="48" applyFont="1" applyBorder="1" applyAlignment="1">
      <alignment horizontal="center"/>
    </xf>
    <xf numFmtId="0" fontId="25" fillId="0" borderId="34" xfId="48" applyFont="1" applyBorder="1" applyAlignment="1">
      <alignment horizontal="center" vertical="top" wrapText="1"/>
    </xf>
    <xf numFmtId="0" fontId="25" fillId="0" borderId="34" xfId="48" applyFont="1" applyBorder="1" applyAlignment="1">
      <alignment horizontal="center"/>
    </xf>
    <xf numFmtId="0" fontId="26" fillId="0" borderId="34" xfId="48" applyFont="1" applyBorder="1"/>
    <xf numFmtId="166" fontId="24" fillId="0" borderId="33" xfId="40" applyFont="1" applyBorder="1"/>
    <xf numFmtId="0" fontId="24" fillId="0" borderId="34" xfId="48" applyFont="1" applyFill="1" applyBorder="1" applyAlignment="1">
      <alignment horizontal="center" vertical="center"/>
    </xf>
    <xf numFmtId="166" fontId="24" fillId="0" borderId="34" xfId="40" applyFont="1" applyFill="1" applyBorder="1" applyAlignment="1"/>
    <xf numFmtId="166" fontId="25" fillId="0" borderId="34" xfId="40" applyFont="1" applyFill="1" applyBorder="1" applyAlignment="1"/>
    <xf numFmtId="166" fontId="28" fillId="0" borderId="34" xfId="40" quotePrefix="1" applyFont="1" applyFill="1" applyBorder="1" applyAlignment="1">
      <alignment horizontal="right"/>
    </xf>
    <xf numFmtId="166" fontId="28" fillId="0" borderId="34" xfId="40" applyFont="1" applyFill="1" applyBorder="1"/>
    <xf numFmtId="43" fontId="28" fillId="0" borderId="34" xfId="40" applyNumberFormat="1" applyFont="1" applyFill="1" applyBorder="1"/>
    <xf numFmtId="0" fontId="25" fillId="0" borderId="37" xfId="48" applyFont="1" applyFill="1" applyBorder="1"/>
    <xf numFmtId="166" fontId="25" fillId="0" borderId="33" xfId="40" applyFont="1" applyFill="1" applyBorder="1"/>
    <xf numFmtId="166" fontId="25" fillId="0" borderId="35" xfId="40" applyFont="1" applyFill="1" applyBorder="1"/>
    <xf numFmtId="166" fontId="24" fillId="0" borderId="36" xfId="40" applyFont="1" applyFill="1" applyBorder="1"/>
    <xf numFmtId="166" fontId="24" fillId="0" borderId="35" xfId="40" applyFont="1" applyFill="1" applyBorder="1"/>
    <xf numFmtId="166" fontId="24" fillId="0" borderId="34" xfId="40" applyFont="1" applyFill="1" applyBorder="1"/>
    <xf numFmtId="166" fontId="6" fillId="0" borderId="23" xfId="48" applyNumberFormat="1" applyBorder="1"/>
    <xf numFmtId="0" fontId="34" fillId="0" borderId="0" xfId="0" applyFont="1"/>
    <xf numFmtId="0" fontId="0" fillId="30" borderId="0" xfId="0" applyFill="1"/>
    <xf numFmtId="0" fontId="34" fillId="28" borderId="0" xfId="0" applyFont="1" applyFill="1"/>
    <xf numFmtId="0" fontId="0" fillId="30" borderId="16" xfId="0" applyFill="1" applyBorder="1"/>
    <xf numFmtId="169" fontId="0" fillId="0" borderId="0" xfId="49" applyNumberFormat="1" applyFont="1"/>
    <xf numFmtId="0" fontId="34" fillId="0" borderId="0" xfId="0" applyFont="1" applyProtection="1"/>
    <xf numFmtId="0" fontId="0" fillId="0" borderId="0" xfId="0" applyProtection="1"/>
    <xf numFmtId="0" fontId="0" fillId="0" borderId="38" xfId="0" applyBorder="1" applyProtection="1"/>
    <xf numFmtId="0" fontId="0" fillId="0" borderId="39" xfId="0" applyBorder="1" applyProtection="1"/>
    <xf numFmtId="17" fontId="34" fillId="0" borderId="40" xfId="0" applyNumberFormat="1" applyFont="1" applyBorder="1" applyProtection="1"/>
    <xf numFmtId="0" fontId="0" fillId="30" borderId="0" xfId="0" applyFill="1" applyProtection="1"/>
    <xf numFmtId="0" fontId="0" fillId="30" borderId="25" xfId="0" applyFill="1" applyBorder="1" applyProtection="1"/>
    <xf numFmtId="0" fontId="0" fillId="30" borderId="0" xfId="0" applyFill="1" applyBorder="1" applyProtection="1"/>
    <xf numFmtId="0" fontId="0" fillId="28" borderId="0" xfId="0" applyFill="1" applyBorder="1" applyProtection="1"/>
    <xf numFmtId="169" fontId="34" fillId="30" borderId="26" xfId="49" applyNumberFormat="1" applyFont="1" applyFill="1" applyBorder="1" applyProtection="1"/>
    <xf numFmtId="0" fontId="34" fillId="28" borderId="0" xfId="0" applyFont="1" applyFill="1" applyProtection="1"/>
    <xf numFmtId="0" fontId="0" fillId="30" borderId="0" xfId="0" applyFont="1" applyFill="1" applyProtection="1"/>
    <xf numFmtId="0" fontId="34" fillId="31" borderId="0" xfId="0" applyFont="1" applyFill="1" applyProtection="1"/>
    <xf numFmtId="0" fontId="0" fillId="31" borderId="0" xfId="0" applyFill="1" applyProtection="1"/>
    <xf numFmtId="0" fontId="0" fillId="28" borderId="25" xfId="0" applyFill="1" applyBorder="1" applyProtection="1"/>
    <xf numFmtId="0" fontId="0" fillId="30" borderId="16" xfId="0" applyFill="1" applyBorder="1" applyProtection="1"/>
    <xf numFmtId="0" fontId="0" fillId="30" borderId="27" xfId="0" applyFill="1" applyBorder="1" applyProtection="1"/>
    <xf numFmtId="169" fontId="34" fillId="30" borderId="28" xfId="49" applyNumberFormat="1" applyFont="1" applyFill="1" applyBorder="1" applyProtection="1"/>
    <xf numFmtId="0" fontId="0" fillId="30" borderId="28" xfId="0" applyFill="1" applyBorder="1" applyProtection="1"/>
    <xf numFmtId="0" fontId="0" fillId="30" borderId="10" xfId="0" applyFill="1" applyBorder="1" applyProtection="1"/>
    <xf numFmtId="0" fontId="0" fillId="30" borderId="23" xfId="0" applyFill="1" applyBorder="1" applyProtection="1"/>
    <xf numFmtId="169" fontId="34" fillId="30" borderId="24" xfId="49" applyNumberFormat="1" applyFont="1" applyFill="1" applyBorder="1" applyProtection="1"/>
    <xf numFmtId="0" fontId="34" fillId="30" borderId="26" xfId="0" applyFont="1" applyFill="1" applyBorder="1" applyProtection="1"/>
    <xf numFmtId="0" fontId="34" fillId="30" borderId="24" xfId="0" applyFont="1" applyFill="1" applyBorder="1" applyProtection="1"/>
    <xf numFmtId="0" fontId="0" fillId="30" borderId="41" xfId="0" applyFill="1" applyBorder="1" applyProtection="1"/>
    <xf numFmtId="0" fontId="0" fillId="30" borderId="42" xfId="0" applyFill="1" applyBorder="1" applyProtection="1"/>
    <xf numFmtId="0" fontId="0" fillId="30" borderId="43" xfId="0" applyFill="1" applyBorder="1" applyProtection="1"/>
    <xf numFmtId="169" fontId="34" fillId="30" borderId="44" xfId="49" applyNumberFormat="1" applyFont="1" applyFill="1" applyBorder="1" applyProtection="1"/>
    <xf numFmtId="0" fontId="34" fillId="30" borderId="44" xfId="0" applyFont="1" applyFill="1" applyBorder="1" applyProtection="1"/>
    <xf numFmtId="169" fontId="34" fillId="0" borderId="0" xfId="49" applyNumberFormat="1" applyFont="1" applyProtection="1"/>
    <xf numFmtId="0" fontId="34" fillId="30" borderId="41" xfId="0" applyFont="1" applyFill="1" applyBorder="1" applyProtection="1"/>
    <xf numFmtId="169" fontId="34" fillId="30" borderId="41" xfId="49" applyNumberFormat="1" applyFont="1" applyFill="1" applyBorder="1" applyProtection="1"/>
    <xf numFmtId="169" fontId="34" fillId="31" borderId="0" xfId="49" applyNumberFormat="1" applyFont="1" applyFill="1" applyProtection="1"/>
    <xf numFmtId="169" fontId="0" fillId="0" borderId="0" xfId="49" applyNumberFormat="1" applyFont="1" applyProtection="1"/>
    <xf numFmtId="0" fontId="35" fillId="0" borderId="0" xfId="0" applyFont="1"/>
    <xf numFmtId="169" fontId="36" fillId="0" borderId="0" xfId="49" applyNumberFormat="1" applyFont="1"/>
    <xf numFmtId="0" fontId="36" fillId="0" borderId="0" xfId="0" applyFont="1"/>
    <xf numFmtId="169" fontId="0" fillId="28" borderId="0" xfId="49" applyNumberFormat="1" applyFont="1" applyFill="1"/>
    <xf numFmtId="0" fontId="0" fillId="28" borderId="0" xfId="0" applyFill="1"/>
    <xf numFmtId="0" fontId="34" fillId="28" borderId="10" xfId="0" applyFont="1" applyFill="1" applyBorder="1"/>
    <xf numFmtId="169" fontId="34" fillId="28" borderId="10" xfId="49" applyNumberFormat="1" applyFont="1" applyFill="1" applyBorder="1"/>
    <xf numFmtId="0" fontId="34" fillId="0" borderId="45" xfId="0" applyFont="1" applyFill="1" applyBorder="1"/>
    <xf numFmtId="169" fontId="34" fillId="0" borderId="46" xfId="49" applyNumberFormat="1" applyFont="1" applyFill="1" applyBorder="1"/>
    <xf numFmtId="0" fontId="0" fillId="0" borderId="0" xfId="0" applyFill="1"/>
    <xf numFmtId="0" fontId="37" fillId="0" borderId="45" xfId="0" applyFont="1" applyFill="1" applyBorder="1"/>
    <xf numFmtId="0" fontId="38" fillId="0" borderId="47" xfId="0" applyFont="1" applyFill="1" applyBorder="1"/>
    <xf numFmtId="169" fontId="38" fillId="0" borderId="47" xfId="49" applyNumberFormat="1" applyFont="1" applyFill="1" applyBorder="1"/>
    <xf numFmtId="9" fontId="38" fillId="0" borderId="46" xfId="50" applyFont="1" applyFill="1" applyBorder="1"/>
    <xf numFmtId="169" fontId="38" fillId="0" borderId="46" xfId="49" applyNumberFormat="1" applyFont="1" applyFill="1" applyBorder="1"/>
    <xf numFmtId="0" fontId="34" fillId="0" borderId="0" xfId="0" applyFont="1" applyFill="1" applyBorder="1"/>
    <xf numFmtId="169" fontId="34" fillId="0" borderId="0" xfId="49" applyNumberFormat="1" applyFont="1" applyFill="1" applyBorder="1"/>
    <xf numFmtId="0" fontId="34" fillId="32" borderId="0" xfId="0" applyFont="1" applyFill="1"/>
    <xf numFmtId="169" fontId="0" fillId="32" borderId="0" xfId="49" applyNumberFormat="1" applyFont="1" applyFill="1"/>
    <xf numFmtId="0" fontId="0" fillId="32" borderId="0" xfId="0" applyFont="1" applyFill="1"/>
    <xf numFmtId="169" fontId="34" fillId="32" borderId="0" xfId="49" applyNumberFormat="1" applyFont="1" applyFill="1"/>
    <xf numFmtId="0" fontId="34" fillId="32" borderId="16" xfId="0" applyFont="1" applyFill="1" applyBorder="1"/>
    <xf numFmtId="169" fontId="34" fillId="32" borderId="16" xfId="49" applyNumberFormat="1" applyFont="1" applyFill="1" applyBorder="1"/>
    <xf numFmtId="169" fontId="0" fillId="0" borderId="0" xfId="0" applyNumberFormat="1"/>
    <xf numFmtId="0" fontId="34" fillId="33" borderId="0" xfId="0" applyFont="1" applyFill="1"/>
    <xf numFmtId="169" fontId="0" fillId="33" borderId="0" xfId="49" applyNumberFormat="1" applyFont="1" applyFill="1"/>
    <xf numFmtId="0" fontId="34" fillId="34" borderId="0" xfId="0" applyFont="1" applyFill="1"/>
    <xf numFmtId="0" fontId="0" fillId="34" borderId="0" xfId="0" applyFill="1"/>
    <xf numFmtId="169" fontId="0" fillId="34" borderId="0" xfId="49" applyNumberFormat="1" applyFont="1" applyFill="1"/>
    <xf numFmtId="0" fontId="0" fillId="33" borderId="0" xfId="0" applyFill="1"/>
    <xf numFmtId="9" fontId="0" fillId="34" borderId="0" xfId="50" applyFont="1" applyFill="1"/>
    <xf numFmtId="1" fontId="0" fillId="34" borderId="0" xfId="0" applyNumberFormat="1" applyFill="1"/>
    <xf numFmtId="0" fontId="0" fillId="33" borderId="16" xfId="0" applyFill="1" applyBorder="1"/>
    <xf numFmtId="169" fontId="0" fillId="33" borderId="16" xfId="49" applyNumberFormat="1" applyFont="1" applyFill="1" applyBorder="1"/>
    <xf numFmtId="0" fontId="0" fillId="34" borderId="30" xfId="0" applyFill="1" applyBorder="1"/>
    <xf numFmtId="169" fontId="0" fillId="34" borderId="30" xfId="49" applyNumberFormat="1" applyFont="1" applyFill="1" applyBorder="1"/>
    <xf numFmtId="169" fontId="0" fillId="0" borderId="0" xfId="49" applyNumberFormat="1" applyFont="1" applyFill="1"/>
    <xf numFmtId="0" fontId="34" fillId="30" borderId="0" xfId="0" applyFont="1" applyFill="1" applyBorder="1"/>
    <xf numFmtId="169" fontId="0" fillId="30" borderId="0" xfId="49" applyNumberFormat="1" applyFont="1" applyFill="1"/>
    <xf numFmtId="169" fontId="0" fillId="30" borderId="16" xfId="49" applyNumberFormat="1" applyFont="1" applyFill="1" applyBorder="1"/>
    <xf numFmtId="0" fontId="34" fillId="35" borderId="0" xfId="0" applyFont="1" applyFill="1"/>
    <xf numFmtId="169" fontId="34" fillId="35" borderId="0" xfId="49" applyNumberFormat="1" applyFont="1" applyFill="1"/>
    <xf numFmtId="0" fontId="0" fillId="35" borderId="0" xfId="0" applyFill="1"/>
    <xf numFmtId="169" fontId="0" fillId="35" borderId="0" xfId="49" applyNumberFormat="1" applyFont="1" applyFill="1"/>
    <xf numFmtId="0" fontId="34" fillId="35" borderId="16" xfId="0" applyFont="1" applyFill="1" applyBorder="1"/>
    <xf numFmtId="169" fontId="34" fillId="35" borderId="16" xfId="49" applyNumberFormat="1" applyFont="1" applyFill="1" applyBorder="1"/>
    <xf numFmtId="0" fontId="0" fillId="0" borderId="0" xfId="0" applyBorder="1"/>
    <xf numFmtId="169" fontId="0" fillId="0" borderId="0" xfId="49" applyNumberFormat="1" applyFont="1" applyBorder="1"/>
    <xf numFmtId="0" fontId="34" fillId="0" borderId="0" xfId="0" applyFont="1" applyBorder="1"/>
    <xf numFmtId="169" fontId="34" fillId="0" borderId="0" xfId="49" applyNumberFormat="1" applyFont="1" applyBorder="1"/>
    <xf numFmtId="0" fontId="35" fillId="0" borderId="0" xfId="0" applyFont="1" applyProtection="1"/>
    <xf numFmtId="169" fontId="36" fillId="0" borderId="0" xfId="49" applyNumberFormat="1" applyFont="1" applyProtection="1"/>
    <xf numFmtId="0" fontId="36" fillId="0" borderId="0" xfId="0" applyFont="1" applyProtection="1"/>
    <xf numFmtId="169" fontId="0" fillId="28" borderId="0" xfId="49" applyNumberFormat="1" applyFont="1" applyFill="1" applyProtection="1"/>
    <xf numFmtId="0" fontId="0" fillId="28" borderId="0" xfId="0" applyFill="1" applyProtection="1"/>
    <xf numFmtId="0" fontId="34" fillId="28" borderId="10" xfId="0" applyFont="1" applyFill="1" applyBorder="1" applyProtection="1"/>
    <xf numFmtId="169" fontId="34" fillId="28" borderId="10" xfId="49" applyNumberFormat="1" applyFont="1" applyFill="1" applyBorder="1" applyProtection="1"/>
    <xf numFmtId="0" fontId="34" fillId="0" borderId="45" xfId="0" applyFont="1" applyFill="1" applyBorder="1" applyProtection="1"/>
    <xf numFmtId="169" fontId="34" fillId="0" borderId="46" xfId="49" applyNumberFormat="1" applyFont="1" applyFill="1" applyBorder="1" applyProtection="1"/>
    <xf numFmtId="0" fontId="0" fillId="0" borderId="0" xfId="0" applyFill="1" applyProtection="1"/>
    <xf numFmtId="0" fontId="37" fillId="0" borderId="45" xfId="0" applyFont="1" applyFill="1" applyBorder="1" applyProtection="1"/>
    <xf numFmtId="0" fontId="38" fillId="0" borderId="47" xfId="0" applyFont="1" applyFill="1" applyBorder="1" applyProtection="1"/>
    <xf numFmtId="169" fontId="38" fillId="0" borderId="47" xfId="49" applyNumberFormat="1" applyFont="1" applyFill="1" applyBorder="1" applyProtection="1"/>
    <xf numFmtId="9" fontId="38" fillId="0" borderId="46" xfId="50" applyFont="1" applyFill="1" applyBorder="1" applyProtection="1"/>
    <xf numFmtId="169" fontId="38" fillId="0" borderId="46" xfId="49" applyNumberFormat="1" applyFont="1" applyFill="1" applyBorder="1" applyProtection="1"/>
    <xf numFmtId="0" fontId="34" fillId="0" borderId="0" xfId="0" applyFont="1" applyFill="1" applyBorder="1" applyProtection="1"/>
    <xf numFmtId="169" fontId="34" fillId="0" borderId="0" xfId="49" applyNumberFormat="1" applyFont="1" applyFill="1" applyBorder="1" applyProtection="1"/>
    <xf numFmtId="0" fontId="34" fillId="32" borderId="0" xfId="0" applyFont="1" applyFill="1" applyProtection="1"/>
    <xf numFmtId="169" fontId="0" fillId="32" borderId="0" xfId="49" applyNumberFormat="1" applyFont="1" applyFill="1" applyProtection="1"/>
    <xf numFmtId="0" fontId="0" fillId="32" borderId="0" xfId="0" applyFont="1" applyFill="1" applyProtection="1"/>
    <xf numFmtId="169" fontId="34" fillId="32" borderId="0" xfId="49" applyNumberFormat="1" applyFont="1" applyFill="1" applyProtection="1"/>
    <xf numFmtId="0" fontId="34" fillId="32" borderId="16" xfId="0" applyFont="1" applyFill="1" applyBorder="1" applyProtection="1"/>
    <xf numFmtId="169" fontId="34" fillId="32" borderId="16" xfId="49" applyNumberFormat="1" applyFont="1" applyFill="1" applyBorder="1" applyProtection="1"/>
    <xf numFmtId="169" fontId="0" fillId="0" borderId="0" xfId="0" applyNumberFormat="1" applyProtection="1"/>
    <xf numFmtId="0" fontId="34" fillId="33" borderId="0" xfId="0" applyFont="1" applyFill="1" applyProtection="1"/>
    <xf numFmtId="169" fontId="0" fillId="33" borderId="0" xfId="49" applyNumberFormat="1" applyFont="1" applyFill="1" applyProtection="1"/>
    <xf numFmtId="0" fontId="34" fillId="34" borderId="0" xfId="0" applyFont="1" applyFill="1" applyProtection="1"/>
    <xf numFmtId="0" fontId="0" fillId="34" borderId="0" xfId="0" applyFill="1" applyProtection="1"/>
    <xf numFmtId="169" fontId="0" fillId="34" borderId="0" xfId="49" applyNumberFormat="1" applyFont="1" applyFill="1" applyProtection="1"/>
    <xf numFmtId="0" fontId="0" fillId="33" borderId="0" xfId="0" applyFill="1" applyProtection="1"/>
    <xf numFmtId="9" fontId="0" fillId="34" borderId="0" xfId="50" applyFont="1" applyFill="1" applyProtection="1"/>
    <xf numFmtId="1" fontId="0" fillId="34" borderId="0" xfId="0" applyNumberFormat="1" applyFill="1" applyProtection="1"/>
    <xf numFmtId="0" fontId="0" fillId="33" borderId="16" xfId="0" applyFill="1" applyBorder="1" applyProtection="1"/>
    <xf numFmtId="169" fontId="0" fillId="33" borderId="16" xfId="49" applyNumberFormat="1" applyFont="1" applyFill="1" applyBorder="1" applyProtection="1"/>
    <xf numFmtId="0" fontId="0" fillId="34" borderId="30" xfId="0" applyFill="1" applyBorder="1" applyProtection="1"/>
    <xf numFmtId="169" fontId="0" fillId="34" borderId="30" xfId="49" applyNumberFormat="1" applyFont="1" applyFill="1" applyBorder="1" applyProtection="1"/>
    <xf numFmtId="169" fontId="0" fillId="0" borderId="0" xfId="49" applyNumberFormat="1" applyFont="1" applyFill="1" applyProtection="1"/>
    <xf numFmtId="0" fontId="34" fillId="30" borderId="0" xfId="0" applyFont="1" applyFill="1" applyBorder="1" applyProtection="1"/>
    <xf numFmtId="169" fontId="0" fillId="30" borderId="0" xfId="49" applyNumberFormat="1" applyFont="1" applyFill="1" applyProtection="1"/>
    <xf numFmtId="169" fontId="0" fillId="30" borderId="16" xfId="49" applyNumberFormat="1" applyFont="1" applyFill="1" applyBorder="1" applyProtection="1"/>
    <xf numFmtId="0" fontId="34" fillId="35" borderId="0" xfId="0" applyFont="1" applyFill="1" applyProtection="1"/>
    <xf numFmtId="169" fontId="34" fillId="35" borderId="0" xfId="49" applyNumberFormat="1" applyFont="1" applyFill="1" applyProtection="1"/>
    <xf numFmtId="0" fontId="0" fillId="35" borderId="0" xfId="0" applyFill="1" applyProtection="1"/>
    <xf numFmtId="169" fontId="0" fillId="35" borderId="0" xfId="49" applyNumberFormat="1" applyFont="1" applyFill="1" applyProtection="1"/>
    <xf numFmtId="0" fontId="34" fillId="35" borderId="16" xfId="0" applyFont="1" applyFill="1" applyBorder="1" applyProtection="1"/>
    <xf numFmtId="169" fontId="34" fillId="35" borderId="16" xfId="49" applyNumberFormat="1" applyFont="1" applyFill="1" applyBorder="1" applyProtection="1"/>
    <xf numFmtId="0" fontId="0" fillId="0" borderId="0" xfId="0" applyBorder="1" applyProtection="1"/>
    <xf numFmtId="169" fontId="0" fillId="0" borderId="0" xfId="49" applyNumberFormat="1" applyFont="1" applyBorder="1" applyProtection="1"/>
    <xf numFmtId="0" fontId="34" fillId="0" borderId="0" xfId="0" applyFont="1" applyBorder="1" applyProtection="1"/>
    <xf numFmtId="169" fontId="34" fillId="0" borderId="0" xfId="49" applyNumberFormat="1" applyFont="1" applyBorder="1" applyProtection="1"/>
    <xf numFmtId="169" fontId="34" fillId="28" borderId="0" xfId="49" applyNumberFormat="1" applyFont="1" applyFill="1" applyBorder="1"/>
    <xf numFmtId="169" fontId="34" fillId="32" borderId="0" xfId="49" applyNumberFormat="1" applyFont="1" applyFill="1" applyBorder="1"/>
    <xf numFmtId="169" fontId="0" fillId="33" borderId="0" xfId="49" applyNumberFormat="1" applyFont="1" applyFill="1" applyBorder="1"/>
    <xf numFmtId="169" fontId="0" fillId="30" borderId="0" xfId="49" applyNumberFormat="1" applyFont="1" applyFill="1" applyBorder="1"/>
    <xf numFmtId="169" fontId="34" fillId="35" borderId="0" xfId="49" applyNumberFormat="1" applyFont="1" applyFill="1" applyBorder="1"/>
    <xf numFmtId="0" fontId="6" fillId="0" borderId="0" xfId="0" applyFont="1"/>
    <xf numFmtId="169" fontId="39" fillId="0" borderId="0" xfId="49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6" fontId="23" fillId="0" borderId="19" xfId="40" applyFont="1" applyBorder="1" applyAlignment="1">
      <alignment horizontal="left" vertical="center"/>
    </xf>
    <xf numFmtId="166" fontId="23" fillId="0" borderId="15" xfId="40" applyFont="1" applyBorder="1" applyAlignment="1">
      <alignment horizontal="left" vertical="center"/>
    </xf>
    <xf numFmtId="0" fontId="24" fillId="0" borderId="20" xfId="48" applyFont="1" applyBorder="1" applyAlignment="1">
      <alignment horizontal="center"/>
    </xf>
    <xf numFmtId="0" fontId="24" fillId="0" borderId="21" xfId="48" applyFont="1" applyBorder="1" applyAlignment="1">
      <alignment horizontal="center"/>
    </xf>
    <xf numFmtId="0" fontId="24" fillId="0" borderId="22" xfId="48" applyFont="1" applyBorder="1" applyAlignment="1">
      <alignment horizontal="center"/>
    </xf>
    <xf numFmtId="0" fontId="24" fillId="0" borderId="20" xfId="48" applyFont="1" applyFill="1" applyBorder="1" applyAlignment="1">
      <alignment horizontal="center"/>
    </xf>
    <xf numFmtId="0" fontId="24" fillId="0" borderId="21" xfId="48" applyFont="1" applyFill="1" applyBorder="1" applyAlignment="1">
      <alignment horizontal="center"/>
    </xf>
    <xf numFmtId="0" fontId="24" fillId="0" borderId="22" xfId="48" applyFont="1" applyFill="1" applyBorder="1" applyAlignment="1">
      <alignment horizontal="center"/>
    </xf>
    <xf numFmtId="0" fontId="24" fillId="0" borderId="48" xfId="48" applyFont="1" applyFill="1" applyBorder="1" applyAlignment="1">
      <alignment horizontal="center"/>
    </xf>
    <xf numFmtId="0" fontId="24" fillId="0" borderId="41" xfId="48" applyFont="1" applyFill="1" applyBorder="1" applyAlignment="1">
      <alignment horizontal="center"/>
    </xf>
    <xf numFmtId="0" fontId="24" fillId="0" borderId="49" xfId="48" applyFont="1" applyFill="1" applyBorder="1" applyAlignment="1">
      <alignment horizontal="center"/>
    </xf>
    <xf numFmtId="166" fontId="23" fillId="0" borderId="12" xfId="40" applyFont="1" applyBorder="1" applyAlignment="1">
      <alignment horizontal="left" vertical="center"/>
    </xf>
    <xf numFmtId="166" fontId="23" fillId="0" borderId="14" xfId="40" applyFont="1" applyBorder="1" applyAlignment="1">
      <alignment horizontal="left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Explanatory Text" xfId="28" builtinId="53" customBuiltin="1"/>
    <cellStyle name="Geneva" xfId="29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/>
    <cellStyle name="Normal 3" xfId="48"/>
    <cellStyle name="Normal rounded" xfId="38"/>
    <cellStyle name="Normal unrounded" xfId="39"/>
    <cellStyle name="Normal_Showact2000" xfId="40"/>
    <cellStyle name="Note" xfId="41" builtinId="10" customBuiltin="1"/>
    <cellStyle name="Output" xfId="42" builtinId="21" customBuiltin="1"/>
    <cellStyle name="Percent" xfId="50" builtinId="5"/>
    <cellStyle name="standard show budget" xfId="43"/>
    <cellStyle name="Title" xfId="44" builtinId="15" customBuiltin="1"/>
    <cellStyle name="Total" xfId="45" builtinId="25" customBuiltin="1"/>
    <cellStyle name="Warning Text" xfId="4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hared\MODEL\G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hared\MODEL\G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GGIES\EXCEL\MODEL\M98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RRYG\Forecast\Forecast00.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20160721%20Feb%20&amp;%20May%20Revised%20Programme%20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REVISED%20SCHEME%20&#163;350K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ry_Medium"/>
      <sheetName val="Quarry_Small"/>
      <sheetName val="Christmas"/>
      <sheetName val="Courtyard_Large"/>
      <sheetName val="Courtyard_Medium"/>
      <sheetName val="Courtyard_Small"/>
      <sheetName val="Quarry-Medium"/>
      <sheetName val="Quarry-Small"/>
      <sheetName val="Courtyard-Large"/>
      <sheetName val="Courtyard-Medium"/>
      <sheetName val="Courtyard-Small"/>
    </sheetNames>
    <sheetDataSet>
      <sheetData sheetId="0"/>
      <sheetData sheetId="1"/>
      <sheetData sheetId="2" refreshError="1">
        <row r="9">
          <cell r="B9">
            <v>8</v>
          </cell>
        </row>
        <row r="17">
          <cell r="B17">
            <v>1</v>
          </cell>
        </row>
        <row r="21">
          <cell r="B21">
            <v>1</v>
          </cell>
        </row>
        <row r="28">
          <cell r="B28">
            <v>5.33</v>
          </cell>
        </row>
        <row r="31">
          <cell r="B31">
            <v>15750</v>
          </cell>
        </row>
        <row r="35">
          <cell r="B35">
            <v>0</v>
          </cell>
        </row>
        <row r="40">
          <cell r="B40">
            <v>3000</v>
          </cell>
        </row>
        <row r="44"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C48">
            <v>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>
        <row r="3">
          <cell r="B3" t="str">
            <v>Large</v>
          </cell>
        </row>
        <row r="29">
          <cell r="B29">
            <v>0.6</v>
          </cell>
        </row>
        <row r="37">
          <cell r="B37">
            <v>0</v>
          </cell>
        </row>
      </sheetData>
      <sheetData sheetId="9" refreshError="1">
        <row r="11">
          <cell r="B11">
            <v>0</v>
          </cell>
        </row>
        <row r="19">
          <cell r="B19">
            <v>4</v>
          </cell>
        </row>
        <row r="22">
          <cell r="B22">
            <v>4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&amp;E"/>
      <sheetName val="summary"/>
      <sheetName val="enterprises"/>
      <sheetName val="courtyardprod"/>
      <sheetName val="quarryprod"/>
      <sheetName val="courtyardrecd "/>
      <sheetName val="quarryrecd"/>
      <sheetName val="Grant Aid"/>
      <sheetName val="Realpay"/>
      <sheetName val="Assumptions"/>
      <sheetName val="Marketing Overhead"/>
      <sheetName val="Literary Budget"/>
      <sheetName val="Front of House Overhead"/>
      <sheetName val="Production Overheads"/>
      <sheetName val="General Overheads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Actor Weeks"/>
      <sheetName val="Other Theatre"/>
      <sheetName val="Production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5">
          <cell r="C85" t="str">
            <v>Marketing Assumptions</v>
          </cell>
        </row>
        <row r="86">
          <cell r="C86" t="str">
            <v>1)</v>
          </cell>
          <cell r="D86" t="str">
            <v>Show Campaign - Quarry</v>
          </cell>
          <cell r="E86">
            <v>7000</v>
          </cell>
        </row>
        <row r="87">
          <cell r="C87" t="str">
            <v>2)</v>
          </cell>
          <cell r="D87" t="str">
            <v>Show Campaign - Musical</v>
          </cell>
        </row>
        <row r="88">
          <cell r="C88" t="str">
            <v>3)</v>
          </cell>
          <cell r="D88" t="str">
            <v>Show Campaign - Courtyard</v>
          </cell>
          <cell r="E88">
            <v>5000</v>
          </cell>
        </row>
        <row r="90">
          <cell r="C90" t="str">
            <v>4)</v>
          </cell>
          <cell r="D90" t="str">
            <v>Contingency per Production</v>
          </cell>
          <cell r="E90">
            <v>750</v>
          </cell>
        </row>
        <row r="91">
          <cell r="C91" t="str">
            <v>5)</v>
          </cell>
          <cell r="D91" t="str">
            <v>Photography per Production</v>
          </cell>
          <cell r="E91">
            <v>1200</v>
          </cell>
        </row>
        <row r="93">
          <cell r="C93" t="str">
            <v>Salary and Fees</v>
          </cell>
          <cell r="E93">
            <v>0.03</v>
          </cell>
        </row>
        <row r="95">
          <cell r="C95" t="str">
            <v>Grants</v>
          </cell>
        </row>
        <row r="96">
          <cell r="C96" t="str">
            <v xml:space="preserve">Leeds City Council </v>
          </cell>
          <cell r="E96">
            <v>0.03</v>
          </cell>
        </row>
        <row r="97">
          <cell r="C97" t="str">
            <v>Yorkshire Arts Board</v>
          </cell>
          <cell r="E97">
            <v>916700</v>
          </cell>
        </row>
        <row r="98">
          <cell r="C98" t="str">
            <v>West Yorkshire Grants</v>
          </cell>
          <cell r="E98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22050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perations &amp; Overheads"/>
      <sheetName val="Programme"/>
      <sheetName val="Sheet3"/>
    </sheetNames>
    <sheetDataSet>
      <sheetData sheetId="0" refreshError="1"/>
      <sheetData sheetId="1">
        <row r="94">
          <cell r="H94">
            <v>32980</v>
          </cell>
          <cell r="L94">
            <v>34275</v>
          </cell>
          <cell r="P94">
            <v>43590</v>
          </cell>
          <cell r="T94">
            <v>43590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C23" sqref="C23"/>
    </sheetView>
  </sheetViews>
  <sheetFormatPr defaultRowHeight="12.75"/>
  <cols>
    <col min="1" max="1" width="62.42578125" bestFit="1" customWidth="1"/>
    <col min="2" max="2" width="15.28515625" style="186" bestFit="1" customWidth="1"/>
    <col min="3" max="5" width="15.28515625" style="186" customWidth="1"/>
    <col min="7" max="7" width="34.7109375" bestFit="1" customWidth="1"/>
    <col min="8" max="8" width="19.140625" bestFit="1" customWidth="1"/>
    <col min="9" max="9" width="12.28515625" bestFit="1" customWidth="1"/>
    <col min="10" max="10" width="12.28515625" style="186" customWidth="1"/>
    <col min="11" max="11" width="15.140625" bestFit="1" customWidth="1"/>
    <col min="12" max="12" width="21.140625" style="186" bestFit="1" customWidth="1"/>
    <col min="14" max="14" width="14.42578125" customWidth="1"/>
  </cols>
  <sheetData>
    <row r="1" spans="1:14" ht="15">
      <c r="A1" s="182" t="s">
        <v>140</v>
      </c>
      <c r="B1" s="327" t="s">
        <v>85</v>
      </c>
      <c r="C1" s="327" t="s">
        <v>192</v>
      </c>
      <c r="D1" s="327" t="s">
        <v>191</v>
      </c>
      <c r="E1" s="327" t="s">
        <v>193</v>
      </c>
      <c r="F1" s="328"/>
      <c r="G1" s="328"/>
      <c r="H1" s="328"/>
      <c r="I1" s="328"/>
      <c r="J1" s="327"/>
      <c r="K1" s="328"/>
      <c r="L1" s="327" t="s">
        <v>85</v>
      </c>
      <c r="M1" s="328" t="s">
        <v>190</v>
      </c>
      <c r="N1" s="326" t="s">
        <v>191</v>
      </c>
    </row>
    <row r="2" spans="1:14" s="223" customFormat="1" ht="15">
      <c r="A2" s="221" t="s">
        <v>141</v>
      </c>
      <c r="B2" s="222"/>
      <c r="C2" s="222"/>
      <c r="D2" s="222"/>
      <c r="E2" s="222"/>
      <c r="J2" s="222"/>
      <c r="L2" s="222"/>
    </row>
    <row r="4" spans="1:14" ht="15">
      <c r="A4" s="184" t="s">
        <v>142</v>
      </c>
      <c r="B4" s="224"/>
      <c r="C4" s="224"/>
      <c r="D4" s="224"/>
      <c r="E4" s="224"/>
      <c r="G4" s="184" t="s">
        <v>143</v>
      </c>
      <c r="H4" s="225"/>
      <c r="I4" s="225"/>
      <c r="J4" s="224"/>
      <c r="K4" s="225"/>
      <c r="L4" s="224"/>
    </row>
    <row r="5" spans="1:14" ht="15">
      <c r="A5" s="225" t="s">
        <v>144</v>
      </c>
      <c r="B5" s="224">
        <f>B18</f>
        <v>15000</v>
      </c>
      <c r="C5" s="224"/>
      <c r="D5" s="224"/>
      <c r="E5" s="224"/>
      <c r="G5" s="184" t="s">
        <v>145</v>
      </c>
      <c r="H5" s="225"/>
      <c r="I5" s="225"/>
      <c r="J5" s="224"/>
      <c r="K5" s="225"/>
      <c r="L5" s="224">
        <v>75000</v>
      </c>
    </row>
    <row r="6" spans="1:14" ht="15">
      <c r="A6" s="225" t="s">
        <v>146</v>
      </c>
      <c r="B6" s="224">
        <f>B26</f>
        <v>160770</v>
      </c>
      <c r="C6" s="224"/>
      <c r="D6" s="224"/>
      <c r="E6" s="224"/>
      <c r="G6" s="184" t="s">
        <v>147</v>
      </c>
      <c r="H6" s="225"/>
      <c r="I6" s="225"/>
      <c r="J6" s="224"/>
      <c r="K6" s="225"/>
      <c r="L6" s="224">
        <v>0</v>
      </c>
    </row>
    <row r="7" spans="1:14" ht="15">
      <c r="A7" s="225" t="s">
        <v>148</v>
      </c>
      <c r="B7" s="224">
        <f>B33</f>
        <v>154435</v>
      </c>
      <c r="C7" s="224"/>
      <c r="D7" s="224"/>
      <c r="E7" s="224"/>
      <c r="G7" s="184" t="s">
        <v>149</v>
      </c>
      <c r="H7" s="225"/>
      <c r="I7" s="225"/>
      <c r="J7" s="224"/>
      <c r="K7" s="225"/>
      <c r="L7" s="224">
        <v>0</v>
      </c>
    </row>
    <row r="8" spans="1:14" ht="15">
      <c r="A8" s="225" t="s">
        <v>150</v>
      </c>
      <c r="B8" s="224">
        <f>B43</f>
        <v>59250</v>
      </c>
      <c r="C8" s="224"/>
      <c r="D8" s="224"/>
      <c r="E8" s="224"/>
      <c r="G8" s="184" t="s">
        <v>151</v>
      </c>
      <c r="H8" s="225"/>
      <c r="I8" s="225"/>
      <c r="J8" s="224"/>
      <c r="K8" s="225"/>
      <c r="L8" s="224">
        <v>269000</v>
      </c>
    </row>
    <row r="9" spans="1:14" ht="15">
      <c r="A9" s="225" t="s">
        <v>152</v>
      </c>
      <c r="B9" s="224">
        <f>(B6*0.03)</f>
        <v>4823.0999999999995</v>
      </c>
      <c r="C9" s="224"/>
      <c r="D9" s="224"/>
      <c r="E9" s="224"/>
      <c r="G9" s="184" t="s">
        <v>153</v>
      </c>
      <c r="H9" s="225"/>
      <c r="I9" s="225"/>
      <c r="J9" s="224"/>
      <c r="K9" s="225"/>
      <c r="L9" s="224">
        <f>L26</f>
        <v>53148.333333333336</v>
      </c>
    </row>
    <row r="10" spans="1:14" ht="15.75" thickBot="1">
      <c r="A10" s="226" t="s">
        <v>154</v>
      </c>
      <c r="B10" s="227">
        <f>SUM(B5:B9)</f>
        <v>394278.1</v>
      </c>
      <c r="C10" s="321"/>
      <c r="D10" s="321"/>
      <c r="E10" s="321"/>
      <c r="G10" s="226" t="s">
        <v>155</v>
      </c>
      <c r="H10" s="226"/>
      <c r="I10" s="226"/>
      <c r="J10" s="227"/>
      <c r="K10" s="226"/>
      <c r="L10" s="227">
        <f>SUM(L5:L9)</f>
        <v>397148.33333333331</v>
      </c>
    </row>
    <row r="11" spans="1:14" s="230" customFormat="1" ht="15.75" thickBot="1">
      <c r="A11" s="228" t="s">
        <v>156</v>
      </c>
      <c r="B11" s="229">
        <f>L10-B10</f>
        <v>2870.2333333333372</v>
      </c>
      <c r="C11" s="237"/>
      <c r="D11" s="237"/>
      <c r="E11" s="237"/>
      <c r="G11" s="231" t="s">
        <v>157</v>
      </c>
      <c r="H11" s="232"/>
      <c r="I11" s="232"/>
      <c r="J11" s="233"/>
      <c r="K11" s="232"/>
      <c r="L11" s="234">
        <f>L8/L10</f>
        <v>0.67732878983083566</v>
      </c>
    </row>
    <row r="12" spans="1:14" s="230" customFormat="1" ht="15.75" thickBot="1">
      <c r="A12" s="228" t="s">
        <v>158</v>
      </c>
      <c r="B12" s="229">
        <f>B10-L9</f>
        <v>341129.76666666666</v>
      </c>
      <c r="C12" s="237"/>
      <c r="D12" s="237"/>
      <c r="E12" s="237"/>
      <c r="G12" s="228"/>
      <c r="H12" s="232"/>
      <c r="I12" s="232"/>
      <c r="J12" s="233"/>
      <c r="K12" s="232"/>
      <c r="L12" s="235"/>
    </row>
    <row r="13" spans="1:14" s="230" customFormat="1" ht="15">
      <c r="A13" s="236"/>
      <c r="B13" s="237"/>
      <c r="C13" s="237"/>
      <c r="D13" s="237"/>
      <c r="E13" s="237"/>
      <c r="G13"/>
      <c r="H13"/>
      <c r="I13"/>
      <c r="J13" s="186"/>
      <c r="K13"/>
      <c r="L13" s="186"/>
    </row>
    <row r="15" spans="1:14" ht="15">
      <c r="A15" s="238" t="s">
        <v>144</v>
      </c>
      <c r="B15" s="239"/>
      <c r="C15" s="239"/>
      <c r="D15" s="239"/>
      <c r="E15" s="239"/>
    </row>
    <row r="16" spans="1:14" ht="15">
      <c r="A16" s="240" t="s">
        <v>159</v>
      </c>
      <c r="B16" s="241">
        <v>10000</v>
      </c>
      <c r="C16" s="241"/>
      <c r="D16" s="241"/>
      <c r="E16" s="241"/>
      <c r="F16" t="s">
        <v>138</v>
      </c>
    </row>
    <row r="17" spans="1:17" ht="15">
      <c r="A17" s="240" t="s">
        <v>160</v>
      </c>
      <c r="B17" s="241">
        <v>5000</v>
      </c>
      <c r="C17" s="241"/>
      <c r="D17" s="241"/>
      <c r="E17" s="241"/>
      <c r="F17" t="s">
        <v>138</v>
      </c>
    </row>
    <row r="18" spans="1:17" ht="15">
      <c r="A18" s="242" t="s">
        <v>161</v>
      </c>
      <c r="B18" s="243">
        <f>SUM(B16:B17)</f>
        <v>15000</v>
      </c>
      <c r="C18" s="322"/>
      <c r="D18" s="322"/>
      <c r="E18" s="322"/>
      <c r="Q18">
        <v>344190</v>
      </c>
    </row>
    <row r="19" spans="1:17">
      <c r="Q19" s="244">
        <f>SUM(Q18-B12)</f>
        <v>3060.2333333333372</v>
      </c>
    </row>
    <row r="20" spans="1:17" ht="15">
      <c r="A20" s="245" t="s">
        <v>162</v>
      </c>
      <c r="B20" s="246"/>
      <c r="C20" s="246"/>
      <c r="D20" s="246"/>
      <c r="E20" s="246"/>
      <c r="G20" s="247" t="s">
        <v>163</v>
      </c>
      <c r="H20" s="248"/>
      <c r="I20" s="248"/>
      <c r="J20" s="249"/>
      <c r="K20" s="248"/>
      <c r="L20" s="249"/>
      <c r="Q20">
        <v>22050</v>
      </c>
    </row>
    <row r="21" spans="1:17">
      <c r="A21" s="250" t="s">
        <v>164</v>
      </c>
      <c r="B21" s="246"/>
      <c r="C21" s="246"/>
      <c r="D21" s="246"/>
      <c r="E21" s="246"/>
      <c r="G21" s="248" t="s">
        <v>165</v>
      </c>
      <c r="H21" s="248" t="s">
        <v>166</v>
      </c>
      <c r="I21" s="248"/>
      <c r="J21" s="249" t="s">
        <v>167</v>
      </c>
      <c r="K21" s="248" t="s">
        <v>168</v>
      </c>
      <c r="L21" s="249" t="s">
        <v>169</v>
      </c>
      <c r="Q21" s="244">
        <f>SUM(Q20+Q19)</f>
        <v>25110.233333333337</v>
      </c>
    </row>
    <row r="22" spans="1:17">
      <c r="A22" s="250" t="s">
        <v>170</v>
      </c>
      <c r="B22" s="246">
        <f>'[5]Feb Festival Programme'!$C$53</f>
        <v>22050</v>
      </c>
      <c r="C22" s="246">
        <f>Feb!X19</f>
        <v>20600</v>
      </c>
      <c r="D22" s="246"/>
      <c r="E22" s="246"/>
      <c r="F22" t="s">
        <v>171</v>
      </c>
      <c r="G22" s="248" t="s">
        <v>170</v>
      </c>
      <c r="H22" s="248">
        <f>'[5]Feb Box Office Projection'!$B$37</f>
        <v>21</v>
      </c>
      <c r="I22" s="251"/>
      <c r="J22" s="249">
        <f>'[5]Feb Box Office Projection'!$G$37</f>
        <v>1990</v>
      </c>
      <c r="K22" s="248"/>
      <c r="L22" s="249">
        <f>'[5]Feb Box Office Projection'!$I$37</f>
        <v>7758.3333333333339</v>
      </c>
    </row>
    <row r="23" spans="1:17">
      <c r="A23" s="250" t="s">
        <v>172</v>
      </c>
      <c r="B23" s="246">
        <f>'[5]May Festival Programme'!$C$21</f>
        <v>40800</v>
      </c>
      <c r="C23" s="246"/>
      <c r="D23" s="246"/>
      <c r="E23" s="246"/>
      <c r="F23" t="s">
        <v>171</v>
      </c>
      <c r="G23" s="248" t="s">
        <v>172</v>
      </c>
      <c r="H23" s="252">
        <f>'[5]May Box Office Projection'!$B$40</f>
        <v>24</v>
      </c>
      <c r="I23" s="251"/>
      <c r="J23" s="249">
        <f>'[5]May Box Office Projection'!$G$40</f>
        <v>3120</v>
      </c>
      <c r="K23" s="248"/>
      <c r="L23" s="249">
        <f>'[5]May Box Office Projection'!$I$40</f>
        <v>13350</v>
      </c>
    </row>
    <row r="24" spans="1:17">
      <c r="A24" s="250" t="s">
        <v>173</v>
      </c>
      <c r="B24" s="246">
        <f>B23*1.2</f>
        <v>48960</v>
      </c>
      <c r="C24" s="246"/>
      <c r="D24" s="246"/>
      <c r="E24" s="246"/>
      <c r="F24" t="s">
        <v>171</v>
      </c>
      <c r="G24" s="248" t="s">
        <v>173</v>
      </c>
      <c r="H24" s="252">
        <f>H23*1.2</f>
        <v>28.799999999999997</v>
      </c>
      <c r="I24" s="251"/>
      <c r="J24" s="249">
        <f>J23*1.2</f>
        <v>3744</v>
      </c>
      <c r="K24" s="248"/>
      <c r="L24" s="249">
        <f>+L23*1.2</f>
        <v>16020</v>
      </c>
    </row>
    <row r="25" spans="1:17">
      <c r="A25" s="250" t="s">
        <v>174</v>
      </c>
      <c r="B25" s="246">
        <f>B23*1.2</f>
        <v>48960</v>
      </c>
      <c r="C25" s="246"/>
      <c r="D25" s="246"/>
      <c r="E25" s="246"/>
      <c r="F25" t="s">
        <v>171</v>
      </c>
      <c r="G25" s="248" t="s">
        <v>174</v>
      </c>
      <c r="H25" s="252">
        <f>H23*1.2</f>
        <v>28.799999999999997</v>
      </c>
      <c r="I25" s="251"/>
      <c r="J25" s="249">
        <f>J23*1.2</f>
        <v>3744</v>
      </c>
      <c r="K25" s="248"/>
      <c r="L25" s="249">
        <f>L23*1.2</f>
        <v>16020</v>
      </c>
    </row>
    <row r="26" spans="1:17" ht="13.5" thickBot="1">
      <c r="A26" s="253" t="s">
        <v>175</v>
      </c>
      <c r="B26" s="254">
        <f>SUM(B22:B25)</f>
        <v>160770</v>
      </c>
      <c r="C26" s="323"/>
      <c r="D26" s="323"/>
      <c r="E26" s="323"/>
      <c r="F26" s="230"/>
      <c r="G26" s="255" t="s">
        <v>176</v>
      </c>
      <c r="H26" s="255">
        <f>SUM(H22:H25)</f>
        <v>102.6</v>
      </c>
      <c r="I26" s="255"/>
      <c r="J26" s="256">
        <f>SUM(J22:J25)</f>
        <v>12598</v>
      </c>
      <c r="K26" s="255"/>
      <c r="L26" s="256">
        <f>SUM(L22:L25)</f>
        <v>53148.333333333336</v>
      </c>
      <c r="N26" s="230"/>
    </row>
    <row r="27" spans="1:17" s="230" customFormat="1">
      <c r="B27" s="257"/>
      <c r="C27" s="257"/>
      <c r="D27" s="257"/>
      <c r="E27" s="257"/>
      <c r="J27" s="257"/>
      <c r="L27" s="257"/>
    </row>
    <row r="28" spans="1:17" s="230" customFormat="1" ht="15">
      <c r="A28" s="258" t="s">
        <v>177</v>
      </c>
      <c r="B28" s="259"/>
      <c r="C28" s="259"/>
      <c r="D28" s="259"/>
      <c r="E28" s="259"/>
      <c r="J28" s="257"/>
      <c r="L28" s="257"/>
    </row>
    <row r="29" spans="1:17" s="230" customFormat="1">
      <c r="A29" s="183" t="s">
        <v>170</v>
      </c>
      <c r="B29" s="259">
        <f>'[6]Operations &amp; Overheads'!H94</f>
        <v>32980</v>
      </c>
      <c r="C29" s="259"/>
      <c r="D29" s="259"/>
      <c r="E29" s="259"/>
      <c r="J29" s="257"/>
      <c r="L29" s="257"/>
    </row>
    <row r="30" spans="1:17" s="230" customFormat="1">
      <c r="A30" s="183" t="s">
        <v>172</v>
      </c>
      <c r="B30" s="259">
        <f>'[6]Operations &amp; Overheads'!L94</f>
        <v>34275</v>
      </c>
      <c r="C30" s="259"/>
      <c r="D30" s="259"/>
      <c r="E30" s="259"/>
      <c r="J30" s="257"/>
      <c r="L30" s="257"/>
    </row>
    <row r="31" spans="1:17" s="230" customFormat="1">
      <c r="A31" s="183" t="s">
        <v>173</v>
      </c>
      <c r="B31" s="259">
        <f>'[6]Operations &amp; Overheads'!P94</f>
        <v>43590</v>
      </c>
      <c r="C31" s="259"/>
      <c r="D31" s="259"/>
      <c r="E31" s="259"/>
      <c r="J31" s="257"/>
      <c r="L31" s="257"/>
    </row>
    <row r="32" spans="1:17" s="230" customFormat="1">
      <c r="A32" s="183" t="s">
        <v>174</v>
      </c>
      <c r="B32" s="259">
        <f>'[6]Operations &amp; Overheads'!T94</f>
        <v>43590</v>
      </c>
      <c r="C32" s="259"/>
      <c r="D32" s="259"/>
      <c r="E32" s="259"/>
      <c r="F32"/>
      <c r="J32" s="257"/>
      <c r="L32" s="257"/>
      <c r="N32"/>
    </row>
    <row r="33" spans="1:6">
      <c r="A33" s="185" t="s">
        <v>175</v>
      </c>
      <c r="B33" s="260">
        <f>SUM(B29:B32)</f>
        <v>154435</v>
      </c>
      <c r="C33" s="324"/>
      <c r="D33" s="324"/>
      <c r="E33" s="324"/>
    </row>
    <row r="35" spans="1:6" ht="15">
      <c r="A35" s="261" t="s">
        <v>178</v>
      </c>
      <c r="B35" s="262"/>
      <c r="C35" s="262"/>
      <c r="D35" s="262"/>
      <c r="E35" s="262"/>
    </row>
    <row r="36" spans="1:6">
      <c r="A36" s="263" t="s">
        <v>179</v>
      </c>
      <c r="B36" s="264">
        <f>15*100</f>
        <v>1500</v>
      </c>
      <c r="C36" s="264"/>
      <c r="D36" s="264"/>
      <c r="E36" s="264"/>
      <c r="F36" t="s">
        <v>136</v>
      </c>
    </row>
    <row r="37" spans="1:6">
      <c r="A37" s="263" t="s">
        <v>180</v>
      </c>
      <c r="B37" s="264">
        <f>350*24</f>
        <v>8400</v>
      </c>
      <c r="C37" s="264"/>
      <c r="D37" s="264"/>
      <c r="E37" s="264"/>
      <c r="F37" t="s">
        <v>136</v>
      </c>
    </row>
    <row r="38" spans="1:6">
      <c r="A38" s="263" t="s">
        <v>181</v>
      </c>
      <c r="B38" s="264">
        <f>(18*(32000/12))*0.5</f>
        <v>24000</v>
      </c>
      <c r="C38" s="264"/>
      <c r="D38" s="264"/>
      <c r="E38" s="264"/>
      <c r="F38" t="s">
        <v>182</v>
      </c>
    </row>
    <row r="39" spans="1:6">
      <c r="A39" s="263" t="s">
        <v>183</v>
      </c>
      <c r="B39" s="264">
        <f>((18*(25000/12))*0.5)</f>
        <v>18750</v>
      </c>
      <c r="C39" s="264"/>
      <c r="D39" s="264"/>
      <c r="E39" s="264"/>
      <c r="F39" t="s">
        <v>182</v>
      </c>
    </row>
    <row r="40" spans="1:6">
      <c r="A40" s="263" t="s">
        <v>184</v>
      </c>
      <c r="B40" s="264">
        <f>3*2*20*20</f>
        <v>2400</v>
      </c>
      <c r="C40" s="264"/>
      <c r="D40" s="264"/>
      <c r="E40" s="264"/>
      <c r="F40" t="s">
        <v>182</v>
      </c>
    </row>
    <row r="41" spans="1:6">
      <c r="A41" s="263" t="s">
        <v>185</v>
      </c>
      <c r="B41" s="264">
        <f>10*60*2</f>
        <v>1200</v>
      </c>
      <c r="C41" s="264"/>
      <c r="D41" s="264"/>
      <c r="E41" s="264"/>
      <c r="F41" t="s">
        <v>186</v>
      </c>
    </row>
    <row r="42" spans="1:6">
      <c r="A42" s="263" t="s">
        <v>187</v>
      </c>
      <c r="B42" s="264">
        <f>3*1000</f>
        <v>3000</v>
      </c>
      <c r="C42" s="264"/>
      <c r="D42" s="264"/>
      <c r="E42" s="264"/>
      <c r="F42" t="s">
        <v>188</v>
      </c>
    </row>
    <row r="43" spans="1:6" ht="15">
      <c r="A43" s="265" t="s">
        <v>189</v>
      </c>
      <c r="B43" s="266">
        <f>SUM(B36:B42)</f>
        <v>59250</v>
      </c>
      <c r="C43" s="325"/>
      <c r="D43" s="325"/>
      <c r="E43" s="325"/>
    </row>
    <row r="58" spans="7:12">
      <c r="G58" s="267"/>
      <c r="H58" s="267"/>
      <c r="I58" s="267"/>
      <c r="J58" s="268"/>
      <c r="K58" s="267"/>
      <c r="L58" s="268"/>
    </row>
    <row r="59" spans="7:12">
      <c r="G59" s="267"/>
      <c r="H59" s="267"/>
      <c r="I59" s="267"/>
      <c r="J59" s="268"/>
      <c r="K59" s="267"/>
      <c r="L59" s="268"/>
    </row>
    <row r="60" spans="7:12" ht="15">
      <c r="G60" s="269"/>
      <c r="H60" s="269"/>
      <c r="I60" s="269"/>
      <c r="J60" s="270"/>
      <c r="K60" s="269"/>
      <c r="L60" s="270"/>
    </row>
  </sheetData>
  <conditionalFormatting sqref="C5:E43">
    <cfRule type="cellIs" dxfId="1" priority="2" operator="lessThan">
      <formula>0</formula>
    </cfRule>
  </conditionalFormatting>
  <conditionalFormatting sqref="M4:N3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tabSelected="1" view="pageBreakPreview" zoomScale="33" zoomScaleNormal="85" zoomScaleSheetLayoutView="33" workbookViewId="0">
      <pane xSplit="1" ySplit="4" topLeftCell="B5" activePane="bottomRight" state="frozen"/>
      <selection activeCell="S25" sqref="S25"/>
      <selection pane="topRight" activeCell="S25" sqref="S25"/>
      <selection pane="bottomLeft" activeCell="S25" sqref="S25"/>
      <selection pane="bottomRight" activeCell="X17" sqref="X17"/>
    </sheetView>
  </sheetViews>
  <sheetFormatPr defaultRowHeight="14.25"/>
  <cols>
    <col min="1" max="1" width="44.7109375" style="60" bestFit="1" customWidth="1"/>
    <col min="2" max="22" width="15.140625" style="60" customWidth="1"/>
    <col min="23" max="23" width="13.7109375" style="60" customWidth="1"/>
    <col min="24" max="24" width="12.140625" style="60" customWidth="1"/>
    <col min="25" max="25" width="11.28515625" style="62" customWidth="1"/>
    <col min="26" max="26" width="11.140625" style="61" customWidth="1"/>
    <col min="27" max="16384" width="9.140625" style="60"/>
  </cols>
  <sheetData>
    <row r="1" spans="1:26" ht="15">
      <c r="B1" s="331" t="s">
        <v>77</v>
      </c>
      <c r="C1" s="332"/>
      <c r="D1" s="332"/>
      <c r="E1" s="332"/>
      <c r="F1" s="332"/>
      <c r="G1" s="332"/>
      <c r="H1" s="333"/>
      <c r="I1" s="334" t="s">
        <v>81</v>
      </c>
      <c r="J1" s="335"/>
      <c r="K1" s="335"/>
      <c r="L1" s="335"/>
      <c r="M1" s="335"/>
      <c r="N1" s="335"/>
      <c r="O1" s="336"/>
      <c r="P1" s="337" t="s">
        <v>82</v>
      </c>
      <c r="Q1" s="338"/>
      <c r="R1" s="338"/>
      <c r="S1" s="338"/>
      <c r="T1" s="338"/>
      <c r="U1" s="338"/>
      <c r="V1" s="339"/>
      <c r="W1" s="148"/>
      <c r="X1" s="148"/>
      <c r="Y1" s="175"/>
    </row>
    <row r="2" spans="1:26" ht="15">
      <c r="A2" s="329" t="s">
        <v>74</v>
      </c>
      <c r="B2" s="87" t="s">
        <v>84</v>
      </c>
      <c r="C2" s="73" t="s">
        <v>84</v>
      </c>
      <c r="D2" s="73" t="s">
        <v>84</v>
      </c>
      <c r="E2" s="73" t="s">
        <v>84</v>
      </c>
      <c r="F2" s="73" t="s">
        <v>84</v>
      </c>
      <c r="G2" s="73" t="s">
        <v>84</v>
      </c>
      <c r="H2" s="88" t="s">
        <v>84</v>
      </c>
      <c r="I2" s="87" t="s">
        <v>84</v>
      </c>
      <c r="J2" s="73" t="s">
        <v>84</v>
      </c>
      <c r="K2" s="73" t="s">
        <v>84</v>
      </c>
      <c r="L2" s="73" t="s">
        <v>84</v>
      </c>
      <c r="M2" s="73" t="s">
        <v>84</v>
      </c>
      <c r="N2" s="73" t="s">
        <v>84</v>
      </c>
      <c r="O2" s="73" t="s">
        <v>84</v>
      </c>
      <c r="P2" s="87" t="s">
        <v>84</v>
      </c>
      <c r="Q2" s="73" t="s">
        <v>84</v>
      </c>
      <c r="R2" s="73" t="s">
        <v>84</v>
      </c>
      <c r="S2" s="73" t="s">
        <v>84</v>
      </c>
      <c r="T2" s="73" t="s">
        <v>84</v>
      </c>
      <c r="U2" s="73" t="s">
        <v>84</v>
      </c>
      <c r="V2" s="88" t="s">
        <v>84</v>
      </c>
      <c r="W2" s="149" t="s">
        <v>67</v>
      </c>
      <c r="X2" s="149" t="s">
        <v>84</v>
      </c>
      <c r="Y2" s="169" t="s">
        <v>85</v>
      </c>
      <c r="Z2" s="61" t="s">
        <v>89</v>
      </c>
    </row>
    <row r="3" spans="1:26" ht="15">
      <c r="A3" s="330"/>
      <c r="B3" s="89"/>
      <c r="C3" s="1"/>
      <c r="D3" s="1"/>
      <c r="E3" s="1"/>
      <c r="F3" s="1"/>
      <c r="G3" s="1"/>
      <c r="H3" s="90"/>
      <c r="I3" s="89"/>
      <c r="J3" s="1"/>
      <c r="K3" s="1"/>
      <c r="L3" s="1"/>
      <c r="M3" s="1"/>
      <c r="N3" s="1"/>
      <c r="O3" s="1"/>
      <c r="P3" s="89"/>
      <c r="Q3" s="1"/>
      <c r="R3" s="1"/>
      <c r="S3" s="1"/>
      <c r="T3" s="1"/>
      <c r="U3" s="1"/>
      <c r="V3" s="90"/>
      <c r="W3" s="150"/>
      <c r="X3" s="164" t="s">
        <v>1</v>
      </c>
      <c r="Y3" s="170"/>
    </row>
    <row r="4" spans="1:26" ht="45">
      <c r="A4" s="69" t="s">
        <v>23</v>
      </c>
      <c r="B4" s="91" t="s">
        <v>87</v>
      </c>
      <c r="C4" s="75" t="s">
        <v>90</v>
      </c>
      <c r="D4" s="75" t="s">
        <v>199</v>
      </c>
      <c r="E4" s="75" t="s">
        <v>197</v>
      </c>
      <c r="F4" s="75" t="s">
        <v>203</v>
      </c>
      <c r="G4" s="75" t="s">
        <v>196</v>
      </c>
      <c r="H4" s="92" t="s">
        <v>65</v>
      </c>
      <c r="I4" s="91" t="s">
        <v>199</v>
      </c>
      <c r="J4" s="75" t="s">
        <v>87</v>
      </c>
      <c r="K4" s="75" t="s">
        <v>65</v>
      </c>
      <c r="L4" s="75" t="s">
        <v>196</v>
      </c>
      <c r="M4" s="75" t="s">
        <v>90</v>
      </c>
      <c r="N4" s="75" t="s">
        <v>197</v>
      </c>
      <c r="O4" s="75" t="s">
        <v>203</v>
      </c>
      <c r="P4" s="91" t="s">
        <v>207</v>
      </c>
      <c r="Q4" s="75" t="s">
        <v>199</v>
      </c>
      <c r="R4" s="75" t="s">
        <v>196</v>
      </c>
      <c r="S4" s="75" t="s">
        <v>197</v>
      </c>
      <c r="T4" s="75" t="s">
        <v>203</v>
      </c>
      <c r="U4" s="75" t="s">
        <v>201</v>
      </c>
      <c r="V4" s="75" t="s">
        <v>90</v>
      </c>
      <c r="W4" s="151"/>
      <c r="X4" s="165"/>
      <c r="Y4" s="170"/>
    </row>
    <row r="5" spans="1:26" ht="30" customHeight="1">
      <c r="A5" s="69" t="s">
        <v>48</v>
      </c>
      <c r="B5" s="91" t="s">
        <v>88</v>
      </c>
      <c r="C5" s="75" t="s">
        <v>91</v>
      </c>
      <c r="D5" s="75" t="s">
        <v>200</v>
      </c>
      <c r="E5" s="75" t="s">
        <v>198</v>
      </c>
      <c r="F5" s="75" t="s">
        <v>83</v>
      </c>
      <c r="G5" s="75" t="s">
        <v>195</v>
      </c>
      <c r="H5" s="92" t="s">
        <v>66</v>
      </c>
      <c r="I5" s="91" t="s">
        <v>200</v>
      </c>
      <c r="J5" s="75" t="s">
        <v>88</v>
      </c>
      <c r="K5" s="75" t="s">
        <v>66</v>
      </c>
      <c r="L5" s="75" t="s">
        <v>195</v>
      </c>
      <c r="M5" s="75" t="s">
        <v>91</v>
      </c>
      <c r="N5" s="75" t="s">
        <v>198</v>
      </c>
      <c r="O5" s="75" t="s">
        <v>83</v>
      </c>
      <c r="P5" s="91" t="s">
        <v>208</v>
      </c>
      <c r="Q5" s="75" t="s">
        <v>200</v>
      </c>
      <c r="R5" s="75" t="s">
        <v>195</v>
      </c>
      <c r="S5" s="75" t="s">
        <v>198</v>
      </c>
      <c r="T5" s="75" t="s">
        <v>83</v>
      </c>
      <c r="U5" s="75" t="s">
        <v>80</v>
      </c>
      <c r="V5" s="75" t="s">
        <v>91</v>
      </c>
      <c r="W5" s="151"/>
      <c r="X5" s="165"/>
      <c r="Y5" s="170"/>
    </row>
    <row r="6" spans="1:26" ht="26.25">
      <c r="A6" s="69" t="s">
        <v>45</v>
      </c>
      <c r="B6" s="93" t="s">
        <v>61</v>
      </c>
      <c r="C6" s="94" t="s">
        <v>50</v>
      </c>
      <c r="D6" s="94" t="s">
        <v>50</v>
      </c>
      <c r="E6" s="94" t="s">
        <v>50</v>
      </c>
      <c r="F6" s="94" t="s">
        <v>61</v>
      </c>
      <c r="G6" s="94" t="s">
        <v>50</v>
      </c>
      <c r="H6" s="95"/>
      <c r="I6" s="93"/>
      <c r="J6" s="94" t="s">
        <v>79</v>
      </c>
      <c r="K6" s="94"/>
      <c r="L6" s="94" t="s">
        <v>204</v>
      </c>
      <c r="M6" s="94" t="s">
        <v>204</v>
      </c>
      <c r="N6" s="94"/>
      <c r="O6" s="94" t="s">
        <v>78</v>
      </c>
      <c r="P6" s="93" t="s">
        <v>209</v>
      </c>
      <c r="Q6" s="94" t="s">
        <v>206</v>
      </c>
      <c r="R6" s="94" t="s">
        <v>61</v>
      </c>
      <c r="S6" s="94" t="s">
        <v>206</v>
      </c>
      <c r="T6" s="94" t="s">
        <v>205</v>
      </c>
      <c r="U6" s="94" t="s">
        <v>202</v>
      </c>
      <c r="V6" s="95" t="s">
        <v>211</v>
      </c>
      <c r="W6" s="152"/>
      <c r="X6" s="166"/>
      <c r="Y6" s="170"/>
    </row>
    <row r="7" spans="1:26" ht="26.25">
      <c r="A7" s="69" t="s">
        <v>46</v>
      </c>
      <c r="B7" s="96">
        <v>42424</v>
      </c>
      <c r="C7" s="97">
        <v>42790</v>
      </c>
      <c r="D7" s="97" t="s">
        <v>210</v>
      </c>
      <c r="E7" s="97">
        <v>42788</v>
      </c>
      <c r="F7" s="97">
        <v>42789</v>
      </c>
      <c r="G7" s="97">
        <v>42789</v>
      </c>
      <c r="H7" s="98">
        <v>42791</v>
      </c>
      <c r="I7" s="96">
        <v>42789</v>
      </c>
      <c r="J7" s="97">
        <v>42791</v>
      </c>
      <c r="K7" s="97">
        <v>42789</v>
      </c>
      <c r="L7" s="97">
        <v>42788</v>
      </c>
      <c r="M7" s="97">
        <v>42789</v>
      </c>
      <c r="N7" s="97">
        <v>42791</v>
      </c>
      <c r="O7" s="97">
        <v>42791</v>
      </c>
      <c r="P7" s="96">
        <v>42791</v>
      </c>
      <c r="Q7" s="97">
        <v>42788</v>
      </c>
      <c r="R7" s="97">
        <v>42790</v>
      </c>
      <c r="S7" s="97">
        <v>42789</v>
      </c>
      <c r="T7" s="97">
        <v>42790</v>
      </c>
      <c r="U7" s="97">
        <v>42790</v>
      </c>
      <c r="V7" s="98">
        <v>42791</v>
      </c>
      <c r="W7" s="152"/>
      <c r="X7" s="166"/>
      <c r="Y7" s="170"/>
    </row>
    <row r="8" spans="1:26" ht="15">
      <c r="A8" s="2" t="s">
        <v>2</v>
      </c>
      <c r="B8" s="99"/>
      <c r="C8" s="3"/>
      <c r="D8" s="3"/>
      <c r="E8" s="3"/>
      <c r="F8" s="3"/>
      <c r="G8" s="3"/>
      <c r="H8" s="100"/>
      <c r="I8" s="99"/>
      <c r="J8" s="3"/>
      <c r="K8" s="3"/>
      <c r="L8" s="3"/>
      <c r="M8" s="3"/>
      <c r="N8" s="3"/>
      <c r="O8" s="3"/>
      <c r="P8" s="99"/>
      <c r="Q8" s="3"/>
      <c r="R8" s="3"/>
      <c r="S8" s="3"/>
      <c r="T8" s="3"/>
      <c r="U8" s="3"/>
      <c r="V8" s="100"/>
      <c r="W8" s="153"/>
      <c r="X8" s="167"/>
      <c r="Y8" s="171"/>
    </row>
    <row r="9" spans="1:26">
      <c r="A9" s="4" t="s">
        <v>3</v>
      </c>
      <c r="B9" s="101"/>
      <c r="C9" s="5"/>
      <c r="D9" s="5"/>
      <c r="E9" s="5"/>
      <c r="F9" s="5"/>
      <c r="G9" s="5"/>
      <c r="H9" s="102"/>
      <c r="I9" s="101"/>
      <c r="J9" s="5"/>
      <c r="K9" s="5"/>
      <c r="L9" s="5"/>
      <c r="M9" s="5"/>
      <c r="N9" s="5"/>
      <c r="O9" s="5"/>
      <c r="P9" s="101"/>
      <c r="Q9" s="5"/>
      <c r="R9" s="5"/>
      <c r="S9" s="5"/>
      <c r="T9" s="5"/>
      <c r="U9" s="5"/>
      <c r="V9" s="102"/>
      <c r="W9" s="154"/>
      <c r="X9" s="157"/>
      <c r="Y9" s="172"/>
    </row>
    <row r="10" spans="1:26" ht="15">
      <c r="A10" s="7" t="s">
        <v>4</v>
      </c>
      <c r="B10" s="103">
        <v>175</v>
      </c>
      <c r="C10" s="8">
        <v>50</v>
      </c>
      <c r="D10" s="8">
        <v>0</v>
      </c>
      <c r="E10" s="8">
        <v>0</v>
      </c>
      <c r="F10" s="8">
        <v>0</v>
      </c>
      <c r="G10" s="8">
        <v>0</v>
      </c>
      <c r="H10" s="104">
        <v>0</v>
      </c>
      <c r="I10" s="103">
        <v>0</v>
      </c>
      <c r="J10" s="8">
        <v>150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103">
        <v>150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104">
        <v>0</v>
      </c>
      <c r="W10" s="155"/>
      <c r="X10" s="160"/>
      <c r="Y10" s="173"/>
    </row>
    <row r="11" spans="1:26">
      <c r="A11" s="7" t="s">
        <v>5</v>
      </c>
      <c r="B11" s="105">
        <v>4</v>
      </c>
      <c r="C11" s="10">
        <v>3</v>
      </c>
      <c r="D11" s="10">
        <v>3</v>
      </c>
      <c r="E11" s="10">
        <v>2</v>
      </c>
      <c r="F11" s="10">
        <v>5</v>
      </c>
      <c r="G11" s="10">
        <v>0</v>
      </c>
      <c r="H11" s="106">
        <v>2.5</v>
      </c>
      <c r="I11" s="105">
        <v>3</v>
      </c>
      <c r="J11" s="10">
        <v>4</v>
      </c>
      <c r="K11" s="10">
        <v>2.5</v>
      </c>
      <c r="L11" s="10">
        <v>0</v>
      </c>
      <c r="M11" s="10">
        <v>3</v>
      </c>
      <c r="N11" s="10">
        <v>2</v>
      </c>
      <c r="O11" s="10">
        <v>5</v>
      </c>
      <c r="P11" s="105">
        <v>4</v>
      </c>
      <c r="Q11" s="10">
        <v>3</v>
      </c>
      <c r="R11" s="10">
        <v>0</v>
      </c>
      <c r="S11" s="10">
        <v>2</v>
      </c>
      <c r="T11" s="10">
        <v>5</v>
      </c>
      <c r="U11" s="10">
        <v>5</v>
      </c>
      <c r="V11" s="106">
        <v>3</v>
      </c>
      <c r="W11" s="156"/>
      <c r="X11" s="161"/>
      <c r="Y11" s="174"/>
    </row>
    <row r="12" spans="1:26" ht="15">
      <c r="A12" s="12" t="s">
        <v>6</v>
      </c>
      <c r="B12" s="107">
        <f t="shared" ref="B12:H12" si="0">B46*B10</f>
        <v>175</v>
      </c>
      <c r="C12" s="13">
        <f t="shared" si="0"/>
        <v>50</v>
      </c>
      <c r="D12" s="13">
        <v>60</v>
      </c>
      <c r="E12" s="13">
        <v>50</v>
      </c>
      <c r="F12" s="13">
        <v>100</v>
      </c>
      <c r="G12" s="13">
        <f t="shared" si="0"/>
        <v>0</v>
      </c>
      <c r="H12" s="108">
        <f t="shared" si="0"/>
        <v>0</v>
      </c>
      <c r="I12" s="107">
        <v>60</v>
      </c>
      <c r="J12" s="13">
        <f t="shared" ref="J12" si="1">J46*J10</f>
        <v>150</v>
      </c>
      <c r="K12" s="13">
        <f t="shared" ref="K12:L12" si="2">K46*K10</f>
        <v>0</v>
      </c>
      <c r="L12" s="13">
        <f t="shared" si="2"/>
        <v>0</v>
      </c>
      <c r="M12" s="13">
        <v>50</v>
      </c>
      <c r="N12" s="13">
        <v>50</v>
      </c>
      <c r="O12" s="13">
        <v>100</v>
      </c>
      <c r="P12" s="107">
        <f t="shared" ref="P12:R12" si="3">P46*P10</f>
        <v>150</v>
      </c>
      <c r="Q12" s="13">
        <v>60</v>
      </c>
      <c r="R12" s="13">
        <f t="shared" si="3"/>
        <v>0</v>
      </c>
      <c r="S12" s="13">
        <v>50</v>
      </c>
      <c r="T12" s="13">
        <v>100</v>
      </c>
      <c r="U12" s="13">
        <v>150</v>
      </c>
      <c r="V12" s="108">
        <v>50</v>
      </c>
      <c r="W12" s="157"/>
      <c r="X12" s="160">
        <f>SUM(B12:W12)</f>
        <v>1405</v>
      </c>
      <c r="Y12" s="159"/>
    </row>
    <row r="13" spans="1:26">
      <c r="A13" s="12"/>
      <c r="B13" s="107"/>
      <c r="C13" s="13"/>
      <c r="D13" s="13"/>
      <c r="E13" s="13"/>
      <c r="F13" s="13"/>
      <c r="G13" s="13"/>
      <c r="H13" s="108"/>
      <c r="I13" s="107"/>
      <c r="J13" s="13"/>
      <c r="K13" s="13"/>
      <c r="L13" s="13"/>
      <c r="M13" s="13"/>
      <c r="N13" s="13"/>
      <c r="O13" s="13"/>
      <c r="P13" s="107"/>
      <c r="Q13" s="13"/>
      <c r="R13" s="13"/>
      <c r="S13" s="13"/>
      <c r="T13" s="13"/>
      <c r="U13" s="13"/>
      <c r="V13" s="108"/>
      <c r="W13" s="157"/>
      <c r="X13" s="157"/>
      <c r="Y13" s="159"/>
    </row>
    <row r="14" spans="1:26" ht="15">
      <c r="A14" s="29" t="s">
        <v>51</v>
      </c>
      <c r="B14" s="107">
        <f t="shared" ref="B14:H14" si="4">B12*B11</f>
        <v>700</v>
      </c>
      <c r="C14" s="13">
        <f t="shared" si="4"/>
        <v>150</v>
      </c>
      <c r="D14" s="13">
        <f t="shared" si="4"/>
        <v>180</v>
      </c>
      <c r="E14" s="13">
        <f t="shared" si="4"/>
        <v>100</v>
      </c>
      <c r="F14" s="13">
        <f t="shared" ref="F14" si="5">F12*F11</f>
        <v>500</v>
      </c>
      <c r="G14" s="13">
        <f t="shared" si="4"/>
        <v>0</v>
      </c>
      <c r="H14" s="108">
        <f t="shared" si="4"/>
        <v>0</v>
      </c>
      <c r="I14" s="107">
        <f t="shared" ref="I14:O14" si="6">I12*I11</f>
        <v>180</v>
      </c>
      <c r="J14" s="13">
        <f t="shared" si="6"/>
        <v>600</v>
      </c>
      <c r="K14" s="13">
        <f t="shared" si="6"/>
        <v>0</v>
      </c>
      <c r="L14" s="13">
        <f t="shared" si="6"/>
        <v>0</v>
      </c>
      <c r="M14" s="13">
        <f t="shared" si="6"/>
        <v>150</v>
      </c>
      <c r="N14" s="13">
        <f t="shared" si="6"/>
        <v>100</v>
      </c>
      <c r="O14" s="13">
        <f t="shared" si="6"/>
        <v>500</v>
      </c>
      <c r="P14" s="107">
        <f t="shared" ref="P14:V14" si="7">P12*P11</f>
        <v>600</v>
      </c>
      <c r="Q14" s="13">
        <f t="shared" si="7"/>
        <v>180</v>
      </c>
      <c r="R14" s="13">
        <f t="shared" si="7"/>
        <v>0</v>
      </c>
      <c r="S14" s="13">
        <f t="shared" si="7"/>
        <v>100</v>
      </c>
      <c r="T14" s="13">
        <f t="shared" si="7"/>
        <v>500</v>
      </c>
      <c r="U14" s="13">
        <f t="shared" si="7"/>
        <v>750</v>
      </c>
      <c r="V14" s="108">
        <f t="shared" si="7"/>
        <v>150</v>
      </c>
      <c r="W14" s="157"/>
      <c r="X14" s="160">
        <f>SUM(B14:W14)</f>
        <v>5440</v>
      </c>
      <c r="Y14" s="159"/>
    </row>
    <row r="15" spans="1:26" ht="15">
      <c r="A15" s="29" t="s">
        <v>72</v>
      </c>
      <c r="B15" s="107">
        <f>B54+B55</f>
        <v>-22.4</v>
      </c>
      <c r="C15" s="13">
        <f t="shared" ref="C15:H15" si="8">C54+C55</f>
        <v>-4.8</v>
      </c>
      <c r="D15" s="13">
        <f t="shared" si="8"/>
        <v>-5.76</v>
      </c>
      <c r="E15" s="13">
        <f t="shared" si="8"/>
        <v>-3.2</v>
      </c>
      <c r="F15" s="13">
        <f t="shared" ref="F15" si="9">F54+F55</f>
        <v>-16</v>
      </c>
      <c r="G15" s="13">
        <f t="shared" si="8"/>
        <v>0</v>
      </c>
      <c r="H15" s="108">
        <f t="shared" si="8"/>
        <v>0</v>
      </c>
      <c r="I15" s="107">
        <f t="shared" ref="I15:L15" si="10">I54+I55</f>
        <v>-5.76</v>
      </c>
      <c r="J15" s="13">
        <f t="shared" si="10"/>
        <v>-19.2</v>
      </c>
      <c r="K15" s="13">
        <f t="shared" si="10"/>
        <v>0</v>
      </c>
      <c r="L15" s="13">
        <f t="shared" si="10"/>
        <v>0</v>
      </c>
      <c r="M15" s="13">
        <f>M54+M55</f>
        <v>-4.8</v>
      </c>
      <c r="N15" s="13">
        <f t="shared" ref="N15:Q15" si="11">N54+N55</f>
        <v>-3.2</v>
      </c>
      <c r="O15" s="13">
        <f t="shared" si="11"/>
        <v>-16</v>
      </c>
      <c r="P15" s="107">
        <f t="shared" si="11"/>
        <v>-19.2</v>
      </c>
      <c r="Q15" s="13">
        <f t="shared" si="11"/>
        <v>-5.76</v>
      </c>
      <c r="R15" s="13">
        <f>R54+R55</f>
        <v>0</v>
      </c>
      <c r="S15" s="13">
        <f t="shared" ref="S15:U15" si="12">S54+S55</f>
        <v>-3.2</v>
      </c>
      <c r="T15" s="13">
        <f t="shared" si="12"/>
        <v>-16</v>
      </c>
      <c r="U15" s="13">
        <f t="shared" si="12"/>
        <v>-24</v>
      </c>
      <c r="V15" s="108">
        <f>V54+V55</f>
        <v>-4.8</v>
      </c>
      <c r="W15" s="157"/>
      <c r="X15" s="160"/>
      <c r="Y15" s="159"/>
    </row>
    <row r="16" spans="1:26" ht="15">
      <c r="A16" s="29" t="s">
        <v>52</v>
      </c>
      <c r="B16" s="107">
        <f t="shared" ref="B16:H16" si="13">-B14/6</f>
        <v>-116.66666666666667</v>
      </c>
      <c r="C16" s="13">
        <f t="shared" si="13"/>
        <v>-25</v>
      </c>
      <c r="D16" s="13">
        <f t="shared" si="13"/>
        <v>-30</v>
      </c>
      <c r="E16" s="13">
        <f t="shared" si="13"/>
        <v>-16.666666666666668</v>
      </c>
      <c r="F16" s="13">
        <f t="shared" ref="F16" si="14">-F14/6</f>
        <v>-83.333333333333329</v>
      </c>
      <c r="G16" s="13">
        <f t="shared" si="13"/>
        <v>0</v>
      </c>
      <c r="H16" s="108">
        <f t="shared" si="13"/>
        <v>0</v>
      </c>
      <c r="I16" s="107">
        <f t="shared" ref="I16:O16" si="15">-I14/6</f>
        <v>-30</v>
      </c>
      <c r="J16" s="13">
        <f t="shared" si="15"/>
        <v>-100</v>
      </c>
      <c r="K16" s="13">
        <f t="shared" si="15"/>
        <v>0</v>
      </c>
      <c r="L16" s="13">
        <f t="shared" si="15"/>
        <v>0</v>
      </c>
      <c r="M16" s="13">
        <f t="shared" si="15"/>
        <v>-25</v>
      </c>
      <c r="N16" s="13">
        <f t="shared" si="15"/>
        <v>-16.666666666666668</v>
      </c>
      <c r="O16" s="13">
        <f t="shared" si="15"/>
        <v>-83.333333333333329</v>
      </c>
      <c r="P16" s="107">
        <f t="shared" ref="P16:V16" si="16">-P14/6</f>
        <v>-100</v>
      </c>
      <c r="Q16" s="13">
        <f t="shared" si="16"/>
        <v>-30</v>
      </c>
      <c r="R16" s="13">
        <f t="shared" si="16"/>
        <v>0</v>
      </c>
      <c r="S16" s="13">
        <f t="shared" si="16"/>
        <v>-16.666666666666668</v>
      </c>
      <c r="T16" s="13">
        <f t="shared" si="16"/>
        <v>-83.333333333333329</v>
      </c>
      <c r="U16" s="13">
        <f t="shared" si="16"/>
        <v>-125</v>
      </c>
      <c r="V16" s="108">
        <f t="shared" si="16"/>
        <v>-25</v>
      </c>
      <c r="W16" s="157"/>
      <c r="X16" s="160">
        <f>SUM(B16:W16)</f>
        <v>-906.66666666666674</v>
      </c>
      <c r="Y16" s="159"/>
    </row>
    <row r="17" spans="1:27" ht="15">
      <c r="A17" s="14" t="s">
        <v>69</v>
      </c>
      <c r="B17" s="109">
        <f>+B14+B15+B16</f>
        <v>560.93333333333339</v>
      </c>
      <c r="C17" s="15">
        <f t="shared" ref="C17:U17" si="17">+C14+C15+C16</f>
        <v>120.19999999999999</v>
      </c>
      <c r="D17" s="15">
        <f t="shared" si="17"/>
        <v>144.24</v>
      </c>
      <c r="E17" s="15">
        <f t="shared" si="17"/>
        <v>80.133333333333326</v>
      </c>
      <c r="F17" s="15">
        <f t="shared" ref="F17" si="18">+F14+F15+F16</f>
        <v>400.66666666666669</v>
      </c>
      <c r="G17" s="15">
        <f t="shared" si="17"/>
        <v>0</v>
      </c>
      <c r="H17" s="110">
        <f t="shared" si="17"/>
        <v>0</v>
      </c>
      <c r="I17" s="109">
        <f t="shared" si="17"/>
        <v>144.24</v>
      </c>
      <c r="J17" s="15">
        <f t="shared" ref="J17" si="19">+J14+J15+J16</f>
        <v>480.79999999999995</v>
      </c>
      <c r="K17" s="15">
        <f t="shared" si="17"/>
        <v>0</v>
      </c>
      <c r="L17" s="15">
        <f t="shared" si="17"/>
        <v>0</v>
      </c>
      <c r="M17" s="15">
        <f>+M14+M15+M16</f>
        <v>120.19999999999999</v>
      </c>
      <c r="N17" s="15">
        <f t="shared" si="17"/>
        <v>80.133333333333326</v>
      </c>
      <c r="O17" s="15">
        <f t="shared" si="17"/>
        <v>400.66666666666669</v>
      </c>
      <c r="P17" s="109">
        <f t="shared" si="17"/>
        <v>480.79999999999995</v>
      </c>
      <c r="Q17" s="15">
        <f t="shared" ref="Q17" si="20">+Q14+Q15+Q16</f>
        <v>144.24</v>
      </c>
      <c r="R17" s="15">
        <f>+R14+R15+R16</f>
        <v>0</v>
      </c>
      <c r="S17" s="15">
        <f t="shared" si="17"/>
        <v>80.133333333333326</v>
      </c>
      <c r="T17" s="15">
        <f t="shared" si="17"/>
        <v>400.66666666666669</v>
      </c>
      <c r="U17" s="15">
        <f t="shared" si="17"/>
        <v>601</v>
      </c>
      <c r="V17" s="110">
        <f>+V14+V15+V16</f>
        <v>120.19999999999999</v>
      </c>
      <c r="W17" s="158"/>
      <c r="X17" s="158">
        <f>SUM(X14:X16)</f>
        <v>4533.333333333333</v>
      </c>
      <c r="Y17" s="179">
        <v>7758</v>
      </c>
    </row>
    <row r="18" spans="1:27" ht="15">
      <c r="A18" s="17" t="s">
        <v>7</v>
      </c>
      <c r="B18" s="107"/>
      <c r="C18" s="13"/>
      <c r="D18" s="13"/>
      <c r="E18" s="13"/>
      <c r="F18" s="13"/>
      <c r="G18" s="13"/>
      <c r="H18" s="108"/>
      <c r="I18" s="107"/>
      <c r="J18" s="13"/>
      <c r="K18" s="13"/>
      <c r="L18" s="13"/>
      <c r="M18" s="13"/>
      <c r="N18" s="13"/>
      <c r="O18" s="13"/>
      <c r="P18" s="107"/>
      <c r="Q18" s="13"/>
      <c r="R18" s="13"/>
      <c r="S18" s="13"/>
      <c r="T18" s="13"/>
      <c r="U18" s="13"/>
      <c r="V18" s="108"/>
      <c r="W18" s="157"/>
      <c r="X18" s="160"/>
      <c r="Y18" s="176"/>
    </row>
    <row r="19" spans="1:27" ht="15">
      <c r="A19" s="146" t="s">
        <v>33</v>
      </c>
      <c r="B19" s="111">
        <v>2250</v>
      </c>
      <c r="C19" s="84">
        <v>600</v>
      </c>
      <c r="D19" s="84">
        <v>1800</v>
      </c>
      <c r="E19" s="84">
        <v>0</v>
      </c>
      <c r="F19" s="84">
        <v>1500</v>
      </c>
      <c r="G19" s="84">
        <v>1000</v>
      </c>
      <c r="H19" s="112">
        <v>0</v>
      </c>
      <c r="I19" s="111">
        <v>1000</v>
      </c>
      <c r="J19" s="84">
        <v>2250</v>
      </c>
      <c r="K19" s="84">
        <v>0</v>
      </c>
      <c r="L19" s="84">
        <v>1000</v>
      </c>
      <c r="M19" s="84">
        <v>600</v>
      </c>
      <c r="N19" s="84">
        <v>0</v>
      </c>
      <c r="O19" s="84">
        <v>1500</v>
      </c>
      <c r="P19" s="111">
        <v>2000</v>
      </c>
      <c r="Q19" s="84">
        <v>1000</v>
      </c>
      <c r="R19" s="84">
        <v>1000</v>
      </c>
      <c r="S19" s="84">
        <v>0</v>
      </c>
      <c r="T19" s="84">
        <v>1500</v>
      </c>
      <c r="U19" s="84">
        <v>1000</v>
      </c>
      <c r="V19" s="112">
        <v>600</v>
      </c>
      <c r="W19" s="157"/>
      <c r="X19" s="160">
        <f t="shared" ref="X19:X26" si="21">SUM(B19:W19)</f>
        <v>20600</v>
      </c>
      <c r="Y19" s="180">
        <v>22050</v>
      </c>
      <c r="Z19" s="181">
        <f>SUM(Y19-X19)</f>
        <v>1450</v>
      </c>
    </row>
    <row r="20" spans="1:27" ht="15">
      <c r="A20" s="19" t="s">
        <v>53</v>
      </c>
      <c r="B20" s="107">
        <f t="shared" ref="B20:H20" si="22">+B57</f>
        <v>0</v>
      </c>
      <c r="C20" s="13">
        <f t="shared" si="22"/>
        <v>0</v>
      </c>
      <c r="D20" s="13">
        <f t="shared" si="22"/>
        <v>0</v>
      </c>
      <c r="E20" s="13">
        <f t="shared" si="22"/>
        <v>0</v>
      </c>
      <c r="F20" s="13">
        <f t="shared" ref="F20" si="23">+F57</f>
        <v>0</v>
      </c>
      <c r="G20" s="13">
        <f t="shared" si="22"/>
        <v>0</v>
      </c>
      <c r="H20" s="108">
        <f t="shared" si="22"/>
        <v>0</v>
      </c>
      <c r="I20" s="107">
        <f t="shared" ref="I20:O20" si="24">+I57</f>
        <v>0</v>
      </c>
      <c r="J20" s="13">
        <f t="shared" si="24"/>
        <v>0</v>
      </c>
      <c r="K20" s="13">
        <f t="shared" si="24"/>
        <v>0</v>
      </c>
      <c r="L20" s="13">
        <f t="shared" si="24"/>
        <v>0</v>
      </c>
      <c r="M20" s="13">
        <f t="shared" si="24"/>
        <v>0</v>
      </c>
      <c r="N20" s="13">
        <f t="shared" si="24"/>
        <v>0</v>
      </c>
      <c r="O20" s="13">
        <f t="shared" si="24"/>
        <v>0</v>
      </c>
      <c r="P20" s="107">
        <f t="shared" ref="P20:V20" si="25">+P57</f>
        <v>0</v>
      </c>
      <c r="Q20" s="13">
        <f t="shared" si="25"/>
        <v>0</v>
      </c>
      <c r="R20" s="13">
        <f t="shared" si="25"/>
        <v>0</v>
      </c>
      <c r="S20" s="13">
        <f t="shared" si="25"/>
        <v>0</v>
      </c>
      <c r="T20" s="13">
        <f t="shared" si="25"/>
        <v>0</v>
      </c>
      <c r="U20" s="13">
        <f t="shared" si="25"/>
        <v>0</v>
      </c>
      <c r="V20" s="108">
        <f t="shared" si="25"/>
        <v>0</v>
      </c>
      <c r="W20" s="157"/>
      <c r="X20" s="160">
        <f t="shared" si="21"/>
        <v>0</v>
      </c>
      <c r="Y20" s="159"/>
    </row>
    <row r="21" spans="1:27" ht="15">
      <c r="A21" s="147" t="s">
        <v>25</v>
      </c>
      <c r="B21" s="111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112">
        <v>0</v>
      </c>
      <c r="I21" s="111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111">
        <v>0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112">
        <v>0</v>
      </c>
      <c r="W21" s="157"/>
      <c r="X21" s="160">
        <f t="shared" si="21"/>
        <v>0</v>
      </c>
      <c r="Y21" s="159"/>
    </row>
    <row r="22" spans="1:27" ht="15">
      <c r="A22" s="146" t="s">
        <v>27</v>
      </c>
      <c r="B22" s="111">
        <v>500</v>
      </c>
      <c r="C22" s="84">
        <v>500</v>
      </c>
      <c r="D22" s="84">
        <v>250</v>
      </c>
      <c r="E22" s="84">
        <v>0</v>
      </c>
      <c r="F22" s="84">
        <v>0</v>
      </c>
      <c r="G22" s="84">
        <v>0</v>
      </c>
      <c r="H22" s="112">
        <v>0</v>
      </c>
      <c r="I22" s="111">
        <v>0</v>
      </c>
      <c r="J22" s="84">
        <v>500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111">
        <v>500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112">
        <v>0</v>
      </c>
      <c r="W22" s="157"/>
      <c r="X22" s="160">
        <f t="shared" si="21"/>
        <v>2250</v>
      </c>
      <c r="Y22" s="159">
        <f>'Operations &amp; Overheads'!H97</f>
        <v>6000</v>
      </c>
    </row>
    <row r="23" spans="1:27" ht="15">
      <c r="A23" s="146" t="s">
        <v>26</v>
      </c>
      <c r="B23" s="111">
        <v>250</v>
      </c>
      <c r="C23" s="84">
        <v>50</v>
      </c>
      <c r="D23" s="84">
        <v>50</v>
      </c>
      <c r="E23" s="84">
        <v>0</v>
      </c>
      <c r="F23" s="84">
        <v>500</v>
      </c>
      <c r="G23" s="84">
        <v>50</v>
      </c>
      <c r="H23" s="112">
        <v>0</v>
      </c>
      <c r="I23" s="111">
        <v>0</v>
      </c>
      <c r="J23" s="84">
        <v>250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111">
        <v>250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112">
        <v>0</v>
      </c>
      <c r="W23" s="157"/>
      <c r="X23" s="160">
        <f t="shared" si="21"/>
        <v>1400</v>
      </c>
      <c r="Y23" s="159">
        <f>'Operations &amp; Overheads'!H98</f>
        <v>1920</v>
      </c>
    </row>
    <row r="24" spans="1:27" ht="15">
      <c r="A24" s="146" t="s">
        <v>28</v>
      </c>
      <c r="B24" s="111">
        <v>50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112">
        <v>0</v>
      </c>
      <c r="I24" s="111">
        <v>0</v>
      </c>
      <c r="J24" s="84">
        <v>50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111">
        <v>50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112">
        <v>0</v>
      </c>
      <c r="W24" s="157"/>
      <c r="X24" s="160">
        <f t="shared" si="21"/>
        <v>150</v>
      </c>
      <c r="Y24" s="159">
        <f>'Operations &amp; Overheads'!H100</f>
        <v>1650</v>
      </c>
      <c r="AA24" s="60" t="s">
        <v>194</v>
      </c>
    </row>
    <row r="25" spans="1:27" ht="15">
      <c r="A25" s="146" t="s">
        <v>56</v>
      </c>
      <c r="B25" s="111">
        <v>50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112">
        <v>0</v>
      </c>
      <c r="I25" s="111">
        <v>0</v>
      </c>
      <c r="J25" s="84">
        <v>50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111">
        <v>50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112">
        <v>0</v>
      </c>
      <c r="W25" s="157"/>
      <c r="X25" s="160">
        <f t="shared" si="21"/>
        <v>150</v>
      </c>
      <c r="Y25" s="159"/>
    </row>
    <row r="26" spans="1:27" ht="15">
      <c r="A26" s="146" t="s">
        <v>29</v>
      </c>
      <c r="B26" s="111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112">
        <v>0</v>
      </c>
      <c r="I26" s="111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111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112">
        <v>0</v>
      </c>
      <c r="W26" s="157"/>
      <c r="X26" s="160">
        <f t="shared" si="21"/>
        <v>0</v>
      </c>
      <c r="Y26" s="159">
        <f>'Operations &amp; Overheads'!H99</f>
        <v>1900</v>
      </c>
    </row>
    <row r="27" spans="1:27" ht="15">
      <c r="A27" s="19"/>
      <c r="B27" s="107"/>
      <c r="C27" s="13"/>
      <c r="D27" s="13"/>
      <c r="E27" s="13"/>
      <c r="F27" s="13"/>
      <c r="G27" s="13"/>
      <c r="H27" s="108"/>
      <c r="I27" s="107"/>
      <c r="J27" s="13"/>
      <c r="K27" s="13"/>
      <c r="L27" s="13"/>
      <c r="M27" s="13"/>
      <c r="N27" s="13"/>
      <c r="O27" s="13"/>
      <c r="P27" s="107"/>
      <c r="Q27" s="13"/>
      <c r="R27" s="13"/>
      <c r="S27" s="13"/>
      <c r="T27" s="13"/>
      <c r="U27" s="13"/>
      <c r="V27" s="108"/>
      <c r="W27" s="157"/>
      <c r="X27" s="160"/>
      <c r="Y27" s="159"/>
    </row>
    <row r="28" spans="1:27" ht="15">
      <c r="A28" s="19" t="s">
        <v>38</v>
      </c>
      <c r="B28" s="107">
        <f t="shared" ref="B28:H28" si="26">+B84</f>
        <v>100</v>
      </c>
      <c r="C28" s="13">
        <f t="shared" si="26"/>
        <v>100</v>
      </c>
      <c r="D28" s="13">
        <f t="shared" si="26"/>
        <v>100</v>
      </c>
      <c r="E28" s="13">
        <f t="shared" si="26"/>
        <v>100</v>
      </c>
      <c r="F28" s="13">
        <f t="shared" ref="F28" si="27">+F84</f>
        <v>100</v>
      </c>
      <c r="G28" s="13">
        <f t="shared" si="26"/>
        <v>100</v>
      </c>
      <c r="H28" s="108">
        <f t="shared" si="26"/>
        <v>100</v>
      </c>
      <c r="I28" s="107">
        <f t="shared" ref="I28:O28" si="28">+I84</f>
        <v>100</v>
      </c>
      <c r="J28" s="13">
        <f t="shared" si="28"/>
        <v>100</v>
      </c>
      <c r="K28" s="13">
        <f t="shared" si="28"/>
        <v>100</v>
      </c>
      <c r="L28" s="13">
        <f t="shared" si="28"/>
        <v>100</v>
      </c>
      <c r="M28" s="13">
        <f t="shared" si="28"/>
        <v>100</v>
      </c>
      <c r="N28" s="13">
        <f t="shared" si="28"/>
        <v>100</v>
      </c>
      <c r="O28" s="13">
        <f t="shared" si="28"/>
        <v>100</v>
      </c>
      <c r="P28" s="107">
        <f t="shared" ref="P28:V28" si="29">+P84</f>
        <v>100</v>
      </c>
      <c r="Q28" s="13">
        <f t="shared" si="29"/>
        <v>100</v>
      </c>
      <c r="R28" s="13">
        <f t="shared" si="29"/>
        <v>100</v>
      </c>
      <c r="S28" s="13">
        <f t="shared" si="29"/>
        <v>100</v>
      </c>
      <c r="T28" s="13">
        <f t="shared" si="29"/>
        <v>100</v>
      </c>
      <c r="U28" s="13">
        <f t="shared" si="29"/>
        <v>100</v>
      </c>
      <c r="V28" s="108">
        <f t="shared" si="29"/>
        <v>100</v>
      </c>
      <c r="W28" s="157"/>
      <c r="X28" s="160">
        <f>SUM(B28:W28)</f>
        <v>2100</v>
      </c>
      <c r="Y28" s="159"/>
    </row>
    <row r="29" spans="1:27" ht="15">
      <c r="A29" s="19" t="s">
        <v>24</v>
      </c>
      <c r="B29" s="107">
        <f t="shared" ref="B29:H29" si="30">+B79</f>
        <v>200</v>
      </c>
      <c r="C29" s="13">
        <f t="shared" si="30"/>
        <v>200</v>
      </c>
      <c r="D29" s="13">
        <f t="shared" si="30"/>
        <v>200</v>
      </c>
      <c r="E29" s="13">
        <f t="shared" si="30"/>
        <v>200</v>
      </c>
      <c r="F29" s="13">
        <f t="shared" ref="F29" si="31">+F79</f>
        <v>200</v>
      </c>
      <c r="G29" s="13">
        <f t="shared" si="30"/>
        <v>200</v>
      </c>
      <c r="H29" s="108">
        <f t="shared" si="30"/>
        <v>200</v>
      </c>
      <c r="I29" s="107">
        <f t="shared" ref="I29:O29" si="32">+I79</f>
        <v>200</v>
      </c>
      <c r="J29" s="13">
        <f t="shared" si="32"/>
        <v>200</v>
      </c>
      <c r="K29" s="13">
        <f t="shared" si="32"/>
        <v>200</v>
      </c>
      <c r="L29" s="13">
        <f t="shared" si="32"/>
        <v>200</v>
      </c>
      <c r="M29" s="13">
        <f t="shared" si="32"/>
        <v>200</v>
      </c>
      <c r="N29" s="13">
        <f t="shared" si="32"/>
        <v>200</v>
      </c>
      <c r="O29" s="13">
        <f t="shared" si="32"/>
        <v>200</v>
      </c>
      <c r="P29" s="107">
        <f t="shared" ref="P29:V29" si="33">+P79</f>
        <v>200</v>
      </c>
      <c r="Q29" s="13">
        <f t="shared" si="33"/>
        <v>200</v>
      </c>
      <c r="R29" s="13">
        <f t="shared" si="33"/>
        <v>200</v>
      </c>
      <c r="S29" s="13">
        <f t="shared" si="33"/>
        <v>200</v>
      </c>
      <c r="T29" s="13">
        <f t="shared" si="33"/>
        <v>200</v>
      </c>
      <c r="U29" s="13">
        <f t="shared" si="33"/>
        <v>200</v>
      </c>
      <c r="V29" s="108">
        <f t="shared" si="33"/>
        <v>200</v>
      </c>
      <c r="W29" s="157"/>
      <c r="X29" s="160">
        <f>SUM(B29:W29)</f>
        <v>4200</v>
      </c>
      <c r="Y29" s="159"/>
    </row>
    <row r="30" spans="1:27" ht="15">
      <c r="A30" s="19" t="s">
        <v>40</v>
      </c>
      <c r="B30" s="107">
        <f t="shared" ref="B30:H30" si="34">+B70</f>
        <v>154</v>
      </c>
      <c r="C30" s="13">
        <f t="shared" si="34"/>
        <v>154</v>
      </c>
      <c r="D30" s="13">
        <f t="shared" si="34"/>
        <v>154</v>
      </c>
      <c r="E30" s="13">
        <f t="shared" si="34"/>
        <v>154</v>
      </c>
      <c r="F30" s="13">
        <f t="shared" ref="F30" si="35">+F70</f>
        <v>154</v>
      </c>
      <c r="G30" s="13">
        <f t="shared" si="34"/>
        <v>154</v>
      </c>
      <c r="H30" s="108">
        <f t="shared" si="34"/>
        <v>154</v>
      </c>
      <c r="I30" s="107">
        <f t="shared" ref="I30:O30" si="36">+I70</f>
        <v>154</v>
      </c>
      <c r="J30" s="13">
        <f t="shared" si="36"/>
        <v>154</v>
      </c>
      <c r="K30" s="13">
        <f t="shared" si="36"/>
        <v>154</v>
      </c>
      <c r="L30" s="13">
        <f t="shared" si="36"/>
        <v>154</v>
      </c>
      <c r="M30" s="13">
        <f t="shared" si="36"/>
        <v>154</v>
      </c>
      <c r="N30" s="13">
        <f t="shared" si="36"/>
        <v>154</v>
      </c>
      <c r="O30" s="13">
        <f t="shared" si="36"/>
        <v>154</v>
      </c>
      <c r="P30" s="107">
        <f t="shared" ref="P30:V30" si="37">+P70</f>
        <v>154</v>
      </c>
      <c r="Q30" s="13">
        <f t="shared" si="37"/>
        <v>154</v>
      </c>
      <c r="R30" s="13">
        <f t="shared" si="37"/>
        <v>154</v>
      </c>
      <c r="S30" s="13">
        <f t="shared" si="37"/>
        <v>154</v>
      </c>
      <c r="T30" s="13">
        <f t="shared" si="37"/>
        <v>154</v>
      </c>
      <c r="U30" s="13">
        <f t="shared" si="37"/>
        <v>154</v>
      </c>
      <c r="V30" s="108">
        <f t="shared" si="37"/>
        <v>154</v>
      </c>
      <c r="W30" s="159"/>
      <c r="X30" s="160">
        <f>SUM(B30:W30)</f>
        <v>3234</v>
      </c>
      <c r="Y30" s="159"/>
    </row>
    <row r="31" spans="1:27" ht="15">
      <c r="A31" s="19"/>
      <c r="B31" s="107"/>
      <c r="C31" s="13"/>
      <c r="D31" s="13"/>
      <c r="E31" s="13"/>
      <c r="F31" s="13"/>
      <c r="G31" s="13"/>
      <c r="H31" s="108"/>
      <c r="I31" s="107"/>
      <c r="J31" s="13"/>
      <c r="K31" s="13"/>
      <c r="L31" s="13"/>
      <c r="M31" s="13"/>
      <c r="N31" s="13"/>
      <c r="O31" s="13"/>
      <c r="P31" s="107"/>
      <c r="Q31" s="13"/>
      <c r="R31" s="13"/>
      <c r="S31" s="13"/>
      <c r="T31" s="13"/>
      <c r="U31" s="13"/>
      <c r="V31" s="108"/>
      <c r="W31" s="159"/>
      <c r="X31" s="160"/>
      <c r="Y31" s="159"/>
    </row>
    <row r="32" spans="1:27" ht="15">
      <c r="A32" s="19" t="s">
        <v>57</v>
      </c>
      <c r="B32" s="107">
        <f t="shared" ref="B32:H32" si="38">+B90</f>
        <v>100</v>
      </c>
      <c r="C32" s="13">
        <f t="shared" si="38"/>
        <v>100</v>
      </c>
      <c r="D32" s="13">
        <f t="shared" si="38"/>
        <v>100</v>
      </c>
      <c r="E32" s="13">
        <f t="shared" si="38"/>
        <v>100</v>
      </c>
      <c r="F32" s="13">
        <f t="shared" ref="F32" si="39">+F90</f>
        <v>100</v>
      </c>
      <c r="G32" s="13">
        <f t="shared" si="38"/>
        <v>100</v>
      </c>
      <c r="H32" s="108">
        <f t="shared" si="38"/>
        <v>100</v>
      </c>
      <c r="I32" s="107">
        <f t="shared" ref="I32:O32" si="40">+I90</f>
        <v>100</v>
      </c>
      <c r="J32" s="13">
        <f t="shared" si="40"/>
        <v>100</v>
      </c>
      <c r="K32" s="13">
        <f t="shared" si="40"/>
        <v>100</v>
      </c>
      <c r="L32" s="13">
        <f t="shared" si="40"/>
        <v>100</v>
      </c>
      <c r="M32" s="13">
        <f t="shared" si="40"/>
        <v>100</v>
      </c>
      <c r="N32" s="13">
        <f t="shared" si="40"/>
        <v>100</v>
      </c>
      <c r="O32" s="13">
        <f t="shared" si="40"/>
        <v>100</v>
      </c>
      <c r="P32" s="107">
        <f t="shared" ref="P32:V32" si="41">+P90</f>
        <v>100</v>
      </c>
      <c r="Q32" s="13">
        <f t="shared" si="41"/>
        <v>100</v>
      </c>
      <c r="R32" s="13">
        <f t="shared" si="41"/>
        <v>100</v>
      </c>
      <c r="S32" s="13">
        <f t="shared" si="41"/>
        <v>100</v>
      </c>
      <c r="T32" s="13">
        <f t="shared" si="41"/>
        <v>100</v>
      </c>
      <c r="U32" s="13">
        <f t="shared" si="41"/>
        <v>100</v>
      </c>
      <c r="V32" s="108">
        <f t="shared" si="41"/>
        <v>100</v>
      </c>
      <c r="W32" s="159"/>
      <c r="X32" s="160">
        <f t="shared" ref="X32:X38" si="42">SUM(B32:W32)</f>
        <v>2100</v>
      </c>
      <c r="Y32" s="159"/>
    </row>
    <row r="33" spans="1:25" ht="15">
      <c r="A33" s="146" t="s">
        <v>31</v>
      </c>
      <c r="B33" s="111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112">
        <v>0</v>
      </c>
      <c r="I33" s="111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111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112">
        <v>0</v>
      </c>
      <c r="W33" s="159"/>
      <c r="X33" s="160">
        <f t="shared" si="42"/>
        <v>0</v>
      </c>
      <c r="Y33" s="159"/>
    </row>
    <row r="34" spans="1:25" ht="15">
      <c r="A34" s="146" t="s">
        <v>44</v>
      </c>
      <c r="B34" s="111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112">
        <v>0</v>
      </c>
      <c r="I34" s="111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111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112">
        <v>0</v>
      </c>
      <c r="W34" s="159"/>
      <c r="X34" s="160">
        <f t="shared" si="42"/>
        <v>0</v>
      </c>
      <c r="Y34" s="159"/>
    </row>
    <row r="35" spans="1:25" ht="15">
      <c r="A35" s="146" t="s">
        <v>42</v>
      </c>
      <c r="B35" s="111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112">
        <v>0</v>
      </c>
      <c r="I35" s="111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111">
        <v>0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112">
        <v>0</v>
      </c>
      <c r="W35" s="159"/>
      <c r="X35" s="160">
        <f t="shared" si="42"/>
        <v>0</v>
      </c>
      <c r="Y35" s="159"/>
    </row>
    <row r="36" spans="1:25" ht="15">
      <c r="A36" s="146" t="s">
        <v>43</v>
      </c>
      <c r="B36" s="111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112">
        <v>0</v>
      </c>
      <c r="I36" s="111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111">
        <v>0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112">
        <v>0</v>
      </c>
      <c r="W36" s="159"/>
      <c r="X36" s="160">
        <f t="shared" si="42"/>
        <v>0</v>
      </c>
      <c r="Y36" s="159"/>
    </row>
    <row r="37" spans="1:25" ht="15">
      <c r="A37" s="19" t="s">
        <v>32</v>
      </c>
      <c r="B37" s="107"/>
      <c r="C37" s="13"/>
      <c r="D37" s="13"/>
      <c r="E37" s="13"/>
      <c r="F37" s="13"/>
      <c r="G37" s="13"/>
      <c r="H37" s="108"/>
      <c r="I37" s="107"/>
      <c r="J37" s="13"/>
      <c r="K37" s="13"/>
      <c r="L37" s="13"/>
      <c r="M37" s="13"/>
      <c r="N37" s="13"/>
      <c r="O37" s="13"/>
      <c r="P37" s="107"/>
      <c r="Q37" s="13"/>
      <c r="R37" s="13"/>
      <c r="S37" s="13"/>
      <c r="T37" s="13"/>
      <c r="U37" s="13"/>
      <c r="V37" s="108"/>
      <c r="W37" s="159">
        <v>300</v>
      </c>
      <c r="X37" s="160">
        <f t="shared" si="42"/>
        <v>300</v>
      </c>
      <c r="Y37" s="159"/>
    </row>
    <row r="38" spans="1:25" ht="15">
      <c r="A38" s="19" t="s">
        <v>68</v>
      </c>
      <c r="B38" s="107"/>
      <c r="C38" s="13"/>
      <c r="D38" s="13"/>
      <c r="E38" s="13"/>
      <c r="F38" s="13"/>
      <c r="G38" s="13"/>
      <c r="H38" s="108"/>
      <c r="I38" s="107"/>
      <c r="J38" s="13"/>
      <c r="K38" s="13"/>
      <c r="L38" s="13"/>
      <c r="M38" s="13"/>
      <c r="N38" s="13"/>
      <c r="O38" s="13"/>
      <c r="P38" s="107"/>
      <c r="Q38" s="13"/>
      <c r="R38" s="13"/>
      <c r="S38" s="13"/>
      <c r="T38" s="13"/>
      <c r="U38" s="13"/>
      <c r="V38" s="108"/>
      <c r="W38" s="159">
        <v>4500</v>
      </c>
      <c r="X38" s="160">
        <f t="shared" si="42"/>
        <v>4500</v>
      </c>
      <c r="Y38" s="159"/>
    </row>
    <row r="39" spans="1:25" ht="15.75" thickBot="1">
      <c r="A39" s="14" t="s">
        <v>70</v>
      </c>
      <c r="B39" s="109">
        <f>SUM(B21:B38)</f>
        <v>1404</v>
      </c>
      <c r="C39" s="15">
        <f t="shared" ref="C39:V39" si="43">SUM(C21:C38)</f>
        <v>1104</v>
      </c>
      <c r="D39" s="15">
        <f t="shared" si="43"/>
        <v>854</v>
      </c>
      <c r="E39" s="15">
        <f t="shared" si="43"/>
        <v>554</v>
      </c>
      <c r="F39" s="15">
        <f t="shared" ref="F39" si="44">SUM(F21:F38)</f>
        <v>1054</v>
      </c>
      <c r="G39" s="15">
        <f t="shared" si="43"/>
        <v>604</v>
      </c>
      <c r="H39" s="110">
        <f t="shared" si="43"/>
        <v>554</v>
      </c>
      <c r="I39" s="109">
        <f t="shared" si="43"/>
        <v>554</v>
      </c>
      <c r="J39" s="15">
        <f t="shared" ref="J39" si="45">SUM(J21:J38)</f>
        <v>1404</v>
      </c>
      <c r="K39" s="15">
        <f t="shared" si="43"/>
        <v>554</v>
      </c>
      <c r="L39" s="15">
        <f t="shared" si="43"/>
        <v>554</v>
      </c>
      <c r="M39" s="15">
        <f t="shared" si="43"/>
        <v>554</v>
      </c>
      <c r="N39" s="15">
        <f t="shared" si="43"/>
        <v>554</v>
      </c>
      <c r="O39" s="15">
        <f t="shared" si="43"/>
        <v>554</v>
      </c>
      <c r="P39" s="109">
        <f t="shared" si="43"/>
        <v>1404</v>
      </c>
      <c r="Q39" s="15">
        <f t="shared" ref="Q39" si="46">SUM(Q21:Q38)</f>
        <v>554</v>
      </c>
      <c r="R39" s="15">
        <f t="shared" si="43"/>
        <v>554</v>
      </c>
      <c r="S39" s="15">
        <f t="shared" si="43"/>
        <v>554</v>
      </c>
      <c r="T39" s="15">
        <f t="shared" si="43"/>
        <v>554</v>
      </c>
      <c r="U39" s="15">
        <f t="shared" si="43"/>
        <v>554</v>
      </c>
      <c r="V39" s="110">
        <f t="shared" si="43"/>
        <v>554</v>
      </c>
      <c r="W39" s="158">
        <f>SUM(W21:W38)</f>
        <v>4800</v>
      </c>
      <c r="X39" s="158">
        <f>SUM(X21:X38)</f>
        <v>20384</v>
      </c>
      <c r="Y39" s="178">
        <v>32980</v>
      </c>
    </row>
    <row r="40" spans="1:25" ht="15">
      <c r="A40" s="14"/>
      <c r="B40" s="107"/>
      <c r="C40" s="13"/>
      <c r="D40" s="13"/>
      <c r="E40" s="13"/>
      <c r="F40" s="13"/>
      <c r="G40" s="13"/>
      <c r="H40" s="108"/>
      <c r="I40" s="107"/>
      <c r="J40" s="13"/>
      <c r="K40" s="13"/>
      <c r="L40" s="13"/>
      <c r="M40" s="13"/>
      <c r="N40" s="13"/>
      <c r="O40" s="13"/>
      <c r="P40" s="107"/>
      <c r="Q40" s="13"/>
      <c r="R40" s="13"/>
      <c r="S40" s="13"/>
      <c r="T40" s="13"/>
      <c r="U40" s="13"/>
      <c r="V40" s="108"/>
      <c r="W40" s="157"/>
      <c r="X40" s="168"/>
      <c r="Y40" s="177"/>
    </row>
    <row r="41" spans="1:25" s="64" customFormat="1" ht="15.75" thickBot="1">
      <c r="A41" s="65" t="s">
        <v>86</v>
      </c>
      <c r="B41" s="113">
        <f>B17-B39</f>
        <v>-843.06666666666661</v>
      </c>
      <c r="C41" s="21">
        <f t="shared" ref="C41:H41" si="47">C17-C39</f>
        <v>-983.8</v>
      </c>
      <c r="D41" s="21">
        <f t="shared" si="47"/>
        <v>-709.76</v>
      </c>
      <c r="E41" s="21">
        <f t="shared" si="47"/>
        <v>-473.86666666666667</v>
      </c>
      <c r="F41" s="21">
        <f t="shared" ref="F41" si="48">F17-F39</f>
        <v>-653.33333333333326</v>
      </c>
      <c r="G41" s="21">
        <f t="shared" si="47"/>
        <v>-604</v>
      </c>
      <c r="H41" s="114">
        <f t="shared" si="47"/>
        <v>-554</v>
      </c>
      <c r="I41" s="113">
        <f t="shared" ref="I41:O41" si="49">I17-I39</f>
        <v>-409.76</v>
      </c>
      <c r="J41" s="21">
        <f t="shared" si="49"/>
        <v>-923.2</v>
      </c>
      <c r="K41" s="21">
        <f t="shared" si="49"/>
        <v>-554</v>
      </c>
      <c r="L41" s="21">
        <f t="shared" si="49"/>
        <v>-554</v>
      </c>
      <c r="M41" s="21">
        <f t="shared" si="49"/>
        <v>-433.8</v>
      </c>
      <c r="N41" s="21">
        <f t="shared" si="49"/>
        <v>-473.86666666666667</v>
      </c>
      <c r="O41" s="21">
        <f t="shared" si="49"/>
        <v>-153.33333333333331</v>
      </c>
      <c r="P41" s="113">
        <f t="shared" ref="P41:V41" si="50">P17-P39</f>
        <v>-923.2</v>
      </c>
      <c r="Q41" s="21">
        <f t="shared" si="50"/>
        <v>-409.76</v>
      </c>
      <c r="R41" s="21">
        <f t="shared" si="50"/>
        <v>-554</v>
      </c>
      <c r="S41" s="21">
        <f t="shared" si="50"/>
        <v>-473.86666666666667</v>
      </c>
      <c r="T41" s="21">
        <f t="shared" si="50"/>
        <v>-153.33333333333331</v>
      </c>
      <c r="U41" s="21">
        <f t="shared" si="50"/>
        <v>47</v>
      </c>
      <c r="V41" s="114">
        <f t="shared" si="50"/>
        <v>-433.8</v>
      </c>
      <c r="W41" s="162"/>
      <c r="X41" s="162">
        <f>X17-X39</f>
        <v>-15850.666666666668</v>
      </c>
      <c r="Y41" s="178"/>
    </row>
    <row r="42" spans="1:25" s="64" customFormat="1" ht="15">
      <c r="A42" s="86"/>
      <c r="B42" s="115"/>
      <c r="C42" s="22"/>
      <c r="D42" s="22"/>
      <c r="E42" s="22"/>
      <c r="F42" s="22"/>
      <c r="G42" s="22"/>
      <c r="H42" s="116"/>
      <c r="I42" s="115"/>
      <c r="J42" s="22"/>
      <c r="K42" s="22"/>
      <c r="L42" s="22"/>
      <c r="M42" s="22"/>
      <c r="N42" s="22"/>
      <c r="O42" s="22"/>
      <c r="P42" s="115"/>
      <c r="Q42" s="22"/>
      <c r="R42" s="22"/>
      <c r="S42" s="22"/>
      <c r="T42" s="22"/>
      <c r="U42" s="22"/>
      <c r="V42" s="116"/>
      <c r="W42" s="22"/>
      <c r="X42" s="22"/>
      <c r="Y42" s="47"/>
    </row>
    <row r="43" spans="1:25">
      <c r="A43" s="30" t="s">
        <v>19</v>
      </c>
      <c r="B43" s="117"/>
      <c r="C43" s="31"/>
      <c r="D43" s="31"/>
      <c r="E43" s="31"/>
      <c r="F43" s="31"/>
      <c r="G43" s="31"/>
      <c r="H43" s="118"/>
      <c r="I43" s="117"/>
      <c r="J43" s="31"/>
      <c r="K43" s="31"/>
      <c r="L43" s="31"/>
      <c r="M43" s="31"/>
      <c r="N43" s="31"/>
      <c r="O43" s="31"/>
      <c r="P43" s="117"/>
      <c r="Q43" s="31"/>
      <c r="R43" s="31"/>
      <c r="S43" s="31"/>
      <c r="T43" s="31"/>
      <c r="U43" s="31"/>
      <c r="V43" s="118"/>
      <c r="W43" s="38"/>
      <c r="X43" s="13"/>
      <c r="Y43" s="38"/>
    </row>
    <row r="44" spans="1:25">
      <c r="A44" s="53" t="s">
        <v>22</v>
      </c>
      <c r="B44" s="119"/>
      <c r="C44" s="54"/>
      <c r="D44" s="54"/>
      <c r="E44" s="54"/>
      <c r="F44" s="54"/>
      <c r="G44" s="54"/>
      <c r="H44" s="120"/>
      <c r="I44" s="119"/>
      <c r="J44" s="54"/>
      <c r="K44" s="54"/>
      <c r="L44" s="54"/>
      <c r="M44" s="54"/>
      <c r="N44" s="54"/>
      <c r="O44" s="54"/>
      <c r="P44" s="119"/>
      <c r="Q44" s="54"/>
      <c r="R44" s="54"/>
      <c r="S44" s="54"/>
      <c r="T44" s="54"/>
      <c r="U44" s="54"/>
      <c r="V44" s="120"/>
      <c r="W44" s="38"/>
      <c r="X44" s="13"/>
      <c r="Y44" s="38"/>
    </row>
    <row r="45" spans="1:25">
      <c r="A45" s="17"/>
      <c r="B45" s="107"/>
      <c r="C45" s="13"/>
      <c r="D45" s="13"/>
      <c r="E45" s="13"/>
      <c r="F45" s="13"/>
      <c r="G45" s="13"/>
      <c r="H45" s="108"/>
      <c r="I45" s="107"/>
      <c r="J45" s="13"/>
      <c r="K45" s="13"/>
      <c r="L45" s="13"/>
      <c r="M45" s="13"/>
      <c r="N45" s="13"/>
      <c r="O45" s="13"/>
      <c r="P45" s="107"/>
      <c r="Q45" s="13"/>
      <c r="R45" s="13"/>
      <c r="S45" s="13"/>
      <c r="T45" s="13"/>
      <c r="U45" s="13"/>
      <c r="V45" s="108"/>
      <c r="W45" s="18"/>
      <c r="X45" s="13"/>
      <c r="Y45" s="18"/>
    </row>
    <row r="46" spans="1:25">
      <c r="A46" s="23" t="s">
        <v>9</v>
      </c>
      <c r="B46" s="121">
        <v>1</v>
      </c>
      <c r="C46" s="24">
        <v>1</v>
      </c>
      <c r="D46" s="24">
        <v>4</v>
      </c>
      <c r="E46" s="24">
        <v>1</v>
      </c>
      <c r="F46" s="24">
        <v>1</v>
      </c>
      <c r="G46" s="24">
        <v>1</v>
      </c>
      <c r="H46" s="122">
        <v>1</v>
      </c>
      <c r="I46" s="121">
        <v>2</v>
      </c>
      <c r="J46" s="24">
        <v>1</v>
      </c>
      <c r="K46" s="24">
        <v>1</v>
      </c>
      <c r="L46" s="24">
        <v>1</v>
      </c>
      <c r="M46" s="24">
        <v>1</v>
      </c>
      <c r="N46" s="24">
        <v>1</v>
      </c>
      <c r="O46" s="24">
        <v>1</v>
      </c>
      <c r="P46" s="121">
        <v>1</v>
      </c>
      <c r="Q46" s="24">
        <v>2</v>
      </c>
      <c r="R46" s="24">
        <v>1</v>
      </c>
      <c r="S46" s="24">
        <v>1</v>
      </c>
      <c r="T46" s="24">
        <v>1</v>
      </c>
      <c r="U46" s="24">
        <v>1</v>
      </c>
      <c r="V46" s="122">
        <v>1</v>
      </c>
      <c r="W46" s="18"/>
      <c r="X46" s="13"/>
      <c r="Y46" s="18"/>
    </row>
    <row r="47" spans="1:25">
      <c r="A47" s="25"/>
      <c r="B47" s="123"/>
      <c r="C47" s="26"/>
      <c r="D47" s="26"/>
      <c r="E47" s="26"/>
      <c r="F47" s="26"/>
      <c r="G47" s="26"/>
      <c r="H47" s="124"/>
      <c r="I47" s="123"/>
      <c r="J47" s="26"/>
      <c r="K47" s="26"/>
      <c r="L47" s="26"/>
      <c r="M47" s="26"/>
      <c r="N47" s="26"/>
      <c r="O47" s="26"/>
      <c r="P47" s="123"/>
      <c r="Q47" s="26"/>
      <c r="R47" s="26"/>
      <c r="S47" s="26"/>
      <c r="T47" s="26"/>
      <c r="U47" s="26"/>
      <c r="V47" s="124"/>
      <c r="W47" s="18"/>
      <c r="X47" s="13"/>
      <c r="Y47" s="18"/>
    </row>
    <row r="48" spans="1:25">
      <c r="A48" s="17" t="s">
        <v>10</v>
      </c>
      <c r="B48" s="107"/>
      <c r="C48" s="13"/>
      <c r="D48" s="13"/>
      <c r="E48" s="13"/>
      <c r="F48" s="13"/>
      <c r="G48" s="13"/>
      <c r="H48" s="108"/>
      <c r="I48" s="107"/>
      <c r="J48" s="13"/>
      <c r="K48" s="13"/>
      <c r="L48" s="13"/>
      <c r="M48" s="13"/>
      <c r="N48" s="13"/>
      <c r="O48" s="13"/>
      <c r="P48" s="107"/>
      <c r="Q48" s="13"/>
      <c r="R48" s="13"/>
      <c r="S48" s="13"/>
      <c r="T48" s="13"/>
      <c r="U48" s="13"/>
      <c r="V48" s="108"/>
      <c r="W48" s="18"/>
      <c r="X48" s="13"/>
      <c r="Y48" s="18"/>
    </row>
    <row r="49" spans="1:25">
      <c r="A49" s="23" t="s">
        <v>11</v>
      </c>
      <c r="B49" s="125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26">
        <v>0</v>
      </c>
      <c r="I49" s="125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125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126">
        <v>0</v>
      </c>
      <c r="W49" s="48"/>
      <c r="X49" s="13"/>
      <c r="Y49" s="48"/>
    </row>
    <row r="50" spans="1:25">
      <c r="A50" s="14"/>
      <c r="B50" s="107"/>
      <c r="C50" s="13"/>
      <c r="D50" s="13"/>
      <c r="E50" s="13"/>
      <c r="F50" s="13"/>
      <c r="G50" s="13"/>
      <c r="H50" s="108"/>
      <c r="I50" s="107"/>
      <c r="J50" s="13"/>
      <c r="K50" s="13"/>
      <c r="L50" s="13"/>
      <c r="M50" s="13"/>
      <c r="N50" s="13"/>
      <c r="O50" s="13"/>
      <c r="P50" s="107"/>
      <c r="Q50" s="13"/>
      <c r="R50" s="13"/>
      <c r="S50" s="13"/>
      <c r="T50" s="13"/>
      <c r="U50" s="13"/>
      <c r="V50" s="108"/>
      <c r="W50" s="18"/>
      <c r="X50" s="13"/>
      <c r="Y50" s="18"/>
    </row>
    <row r="51" spans="1:25" ht="15">
      <c r="A51" s="28" t="s">
        <v>12</v>
      </c>
      <c r="B51" s="107"/>
      <c r="C51" s="13"/>
      <c r="D51" s="13"/>
      <c r="E51" s="13"/>
      <c r="F51" s="13"/>
      <c r="G51" s="13"/>
      <c r="H51" s="108"/>
      <c r="I51" s="107"/>
      <c r="J51" s="13"/>
      <c r="K51" s="13"/>
      <c r="L51" s="13"/>
      <c r="M51" s="13"/>
      <c r="N51" s="13"/>
      <c r="O51" s="13"/>
      <c r="P51" s="107"/>
      <c r="Q51" s="13"/>
      <c r="R51" s="13"/>
      <c r="S51" s="13"/>
      <c r="T51" s="13"/>
      <c r="U51" s="13"/>
      <c r="V51" s="108"/>
      <c r="W51" s="18"/>
      <c r="X51" s="13"/>
      <c r="Y51" s="18"/>
    </row>
    <row r="52" spans="1:25">
      <c r="A52" s="17" t="s">
        <v>13</v>
      </c>
      <c r="B52" s="107"/>
      <c r="C52" s="13"/>
      <c r="D52" s="13"/>
      <c r="E52" s="13"/>
      <c r="F52" s="13"/>
      <c r="G52" s="13"/>
      <c r="H52" s="108"/>
      <c r="I52" s="107"/>
      <c r="J52" s="13"/>
      <c r="K52" s="13"/>
      <c r="L52" s="13"/>
      <c r="M52" s="13"/>
      <c r="N52" s="13"/>
      <c r="O52" s="13"/>
      <c r="P52" s="107"/>
      <c r="Q52" s="13"/>
      <c r="R52" s="13"/>
      <c r="S52" s="13"/>
      <c r="T52" s="13"/>
      <c r="U52" s="13"/>
      <c r="V52" s="108"/>
      <c r="W52" s="18"/>
      <c r="X52" s="13"/>
      <c r="Y52" s="18"/>
    </row>
    <row r="53" spans="1:25">
      <c r="A53" s="14" t="s">
        <v>14</v>
      </c>
      <c r="B53" s="107">
        <f t="shared" ref="B53:H53" si="51">B14</f>
        <v>700</v>
      </c>
      <c r="C53" s="13">
        <f t="shared" si="51"/>
        <v>150</v>
      </c>
      <c r="D53" s="13">
        <f t="shared" si="51"/>
        <v>180</v>
      </c>
      <c r="E53" s="13">
        <f t="shared" si="51"/>
        <v>100</v>
      </c>
      <c r="F53" s="13">
        <f t="shared" ref="F53" si="52">F14</f>
        <v>500</v>
      </c>
      <c r="G53" s="13">
        <f t="shared" si="51"/>
        <v>0</v>
      </c>
      <c r="H53" s="108">
        <f t="shared" si="51"/>
        <v>0</v>
      </c>
      <c r="I53" s="107">
        <f t="shared" ref="I53:O53" si="53">I14</f>
        <v>180</v>
      </c>
      <c r="J53" s="13">
        <f t="shared" si="53"/>
        <v>600</v>
      </c>
      <c r="K53" s="13">
        <f t="shared" si="53"/>
        <v>0</v>
      </c>
      <c r="L53" s="13">
        <f t="shared" si="53"/>
        <v>0</v>
      </c>
      <c r="M53" s="13">
        <f t="shared" si="53"/>
        <v>150</v>
      </c>
      <c r="N53" s="13">
        <f t="shared" si="53"/>
        <v>100</v>
      </c>
      <c r="O53" s="13">
        <f t="shared" si="53"/>
        <v>500</v>
      </c>
      <c r="P53" s="107">
        <f t="shared" ref="P53:V53" si="54">P14</f>
        <v>600</v>
      </c>
      <c r="Q53" s="13">
        <f t="shared" si="54"/>
        <v>180</v>
      </c>
      <c r="R53" s="13">
        <f t="shared" si="54"/>
        <v>0</v>
      </c>
      <c r="S53" s="13">
        <f t="shared" si="54"/>
        <v>100</v>
      </c>
      <c r="T53" s="13">
        <f t="shared" si="54"/>
        <v>500</v>
      </c>
      <c r="U53" s="13">
        <f t="shared" si="54"/>
        <v>750</v>
      </c>
      <c r="V53" s="108">
        <f t="shared" si="54"/>
        <v>150</v>
      </c>
      <c r="W53" s="18"/>
      <c r="X53" s="13"/>
      <c r="Y53" s="18"/>
    </row>
    <row r="54" spans="1:25" ht="15">
      <c r="A54" s="14" t="s">
        <v>54</v>
      </c>
      <c r="B54" s="107">
        <f t="shared" ref="B54:V54" si="55">-B53*0.013</f>
        <v>-9.1</v>
      </c>
      <c r="C54" s="13">
        <f t="shared" si="55"/>
        <v>-1.95</v>
      </c>
      <c r="D54" s="13">
        <f t="shared" si="55"/>
        <v>-2.34</v>
      </c>
      <c r="E54" s="13">
        <f t="shared" si="55"/>
        <v>-1.3</v>
      </c>
      <c r="F54" s="13">
        <f t="shared" ref="F54" si="56">-F53*0.013</f>
        <v>-6.5</v>
      </c>
      <c r="G54" s="13">
        <f t="shared" si="55"/>
        <v>0</v>
      </c>
      <c r="H54" s="108">
        <f t="shared" si="55"/>
        <v>0</v>
      </c>
      <c r="I54" s="107">
        <f t="shared" si="55"/>
        <v>-2.34</v>
      </c>
      <c r="J54" s="13">
        <f t="shared" ref="J54" si="57">-J53*0.013</f>
        <v>-7.8</v>
      </c>
      <c r="K54" s="13">
        <f t="shared" si="55"/>
        <v>0</v>
      </c>
      <c r="L54" s="13">
        <f t="shared" si="55"/>
        <v>0</v>
      </c>
      <c r="M54" s="13">
        <f t="shared" si="55"/>
        <v>-1.95</v>
      </c>
      <c r="N54" s="13">
        <f t="shared" si="55"/>
        <v>-1.3</v>
      </c>
      <c r="O54" s="13">
        <f t="shared" si="55"/>
        <v>-6.5</v>
      </c>
      <c r="P54" s="107">
        <f t="shared" si="55"/>
        <v>-7.8</v>
      </c>
      <c r="Q54" s="13">
        <f t="shared" ref="Q54" si="58">-Q53*0.013</f>
        <v>-2.34</v>
      </c>
      <c r="R54" s="13">
        <f t="shared" si="55"/>
        <v>0</v>
      </c>
      <c r="S54" s="13">
        <f t="shared" si="55"/>
        <v>-1.3</v>
      </c>
      <c r="T54" s="13">
        <f t="shared" si="55"/>
        <v>-6.5</v>
      </c>
      <c r="U54" s="13">
        <f t="shared" si="55"/>
        <v>-9.75</v>
      </c>
      <c r="V54" s="108">
        <f t="shared" si="55"/>
        <v>-1.95</v>
      </c>
      <c r="W54" s="18"/>
      <c r="X54" s="9">
        <f>SUM(B54:W54)</f>
        <v>-70.72</v>
      </c>
      <c r="Y54" s="18"/>
    </row>
    <row r="55" spans="1:25" ht="15">
      <c r="A55" s="14" t="s">
        <v>55</v>
      </c>
      <c r="B55" s="107">
        <f t="shared" ref="B55:H55" si="59">-B53*0.019</f>
        <v>-13.299999999999999</v>
      </c>
      <c r="C55" s="13">
        <f t="shared" si="59"/>
        <v>-2.85</v>
      </c>
      <c r="D55" s="13">
        <f t="shared" si="59"/>
        <v>-3.42</v>
      </c>
      <c r="E55" s="13">
        <f t="shared" si="59"/>
        <v>-1.9</v>
      </c>
      <c r="F55" s="13">
        <f t="shared" ref="F55" si="60">-F53*0.019</f>
        <v>-9.5</v>
      </c>
      <c r="G55" s="13">
        <f t="shared" si="59"/>
        <v>0</v>
      </c>
      <c r="H55" s="108">
        <f t="shared" si="59"/>
        <v>0</v>
      </c>
      <c r="I55" s="107">
        <f t="shared" ref="I55:O55" si="61">-I53*0.019</f>
        <v>-3.42</v>
      </c>
      <c r="J55" s="13">
        <f t="shared" si="61"/>
        <v>-11.4</v>
      </c>
      <c r="K55" s="13">
        <f t="shared" si="61"/>
        <v>0</v>
      </c>
      <c r="L55" s="13">
        <f t="shared" si="61"/>
        <v>0</v>
      </c>
      <c r="M55" s="13">
        <f t="shared" si="61"/>
        <v>-2.85</v>
      </c>
      <c r="N55" s="13">
        <f t="shared" si="61"/>
        <v>-1.9</v>
      </c>
      <c r="O55" s="13">
        <f t="shared" si="61"/>
        <v>-9.5</v>
      </c>
      <c r="P55" s="107">
        <f t="shared" ref="P55:V55" si="62">-P53*0.019</f>
        <v>-11.4</v>
      </c>
      <c r="Q55" s="13">
        <f t="shared" si="62"/>
        <v>-3.42</v>
      </c>
      <c r="R55" s="13">
        <f t="shared" si="62"/>
        <v>0</v>
      </c>
      <c r="S55" s="13">
        <f t="shared" si="62"/>
        <v>-1.9</v>
      </c>
      <c r="T55" s="13">
        <f t="shared" si="62"/>
        <v>-9.5</v>
      </c>
      <c r="U55" s="13">
        <f t="shared" si="62"/>
        <v>-14.25</v>
      </c>
      <c r="V55" s="108">
        <f t="shared" si="62"/>
        <v>-2.85</v>
      </c>
      <c r="W55" s="18"/>
      <c r="X55" s="9">
        <f>SUM(B55:W55)</f>
        <v>-103.36</v>
      </c>
      <c r="Y55" s="18"/>
    </row>
    <row r="56" spans="1:25">
      <c r="A56" s="14" t="s">
        <v>20</v>
      </c>
      <c r="B56" s="107">
        <f t="shared" ref="B56:V56" si="63">+B53+B54+B55+B16</f>
        <v>560.93333333333339</v>
      </c>
      <c r="C56" s="13">
        <f t="shared" si="63"/>
        <v>120.20000000000002</v>
      </c>
      <c r="D56" s="13">
        <f t="shared" si="63"/>
        <v>144.24</v>
      </c>
      <c r="E56" s="13">
        <f t="shared" si="63"/>
        <v>80.133333333333326</v>
      </c>
      <c r="F56" s="13">
        <f t="shared" ref="F56" si="64">+F53+F54+F55+F16</f>
        <v>400.66666666666669</v>
      </c>
      <c r="G56" s="13">
        <f t="shared" si="63"/>
        <v>0</v>
      </c>
      <c r="H56" s="108">
        <f t="shared" si="63"/>
        <v>0</v>
      </c>
      <c r="I56" s="107">
        <f t="shared" si="63"/>
        <v>144.24</v>
      </c>
      <c r="J56" s="13">
        <f t="shared" ref="J56" si="65">+J53+J54+J55+J16</f>
        <v>480.80000000000007</v>
      </c>
      <c r="K56" s="13">
        <f t="shared" si="63"/>
        <v>0</v>
      </c>
      <c r="L56" s="13">
        <f t="shared" si="63"/>
        <v>0</v>
      </c>
      <c r="M56" s="13">
        <f t="shared" si="63"/>
        <v>120.20000000000002</v>
      </c>
      <c r="N56" s="13">
        <f t="shared" si="63"/>
        <v>80.133333333333326</v>
      </c>
      <c r="O56" s="13">
        <f t="shared" si="63"/>
        <v>400.66666666666669</v>
      </c>
      <c r="P56" s="107">
        <f t="shared" si="63"/>
        <v>480.80000000000007</v>
      </c>
      <c r="Q56" s="13">
        <f t="shared" ref="Q56" si="66">+Q53+Q54+Q55+Q16</f>
        <v>144.24</v>
      </c>
      <c r="R56" s="13">
        <f t="shared" si="63"/>
        <v>0</v>
      </c>
      <c r="S56" s="13">
        <f t="shared" si="63"/>
        <v>80.133333333333326</v>
      </c>
      <c r="T56" s="13">
        <f t="shared" si="63"/>
        <v>400.66666666666669</v>
      </c>
      <c r="U56" s="13">
        <f t="shared" si="63"/>
        <v>601</v>
      </c>
      <c r="V56" s="108">
        <f t="shared" si="63"/>
        <v>120.20000000000002</v>
      </c>
      <c r="W56" s="18"/>
      <c r="X56" s="13"/>
      <c r="Y56" s="18"/>
    </row>
    <row r="57" spans="1:25">
      <c r="A57" s="14" t="s">
        <v>8</v>
      </c>
      <c r="B57" s="107">
        <f t="shared" ref="B57:V57" si="67">-B56*B49</f>
        <v>0</v>
      </c>
      <c r="C57" s="13">
        <f t="shared" si="67"/>
        <v>0</v>
      </c>
      <c r="D57" s="13">
        <f t="shared" si="67"/>
        <v>0</v>
      </c>
      <c r="E57" s="13">
        <f t="shared" si="67"/>
        <v>0</v>
      </c>
      <c r="F57" s="13">
        <f t="shared" ref="F57" si="68">-F56*F49</f>
        <v>0</v>
      </c>
      <c r="G57" s="13">
        <f t="shared" si="67"/>
        <v>0</v>
      </c>
      <c r="H57" s="108">
        <f t="shared" si="67"/>
        <v>0</v>
      </c>
      <c r="I57" s="107">
        <f t="shared" si="67"/>
        <v>0</v>
      </c>
      <c r="J57" s="13">
        <f t="shared" ref="J57" si="69">-J56*J49</f>
        <v>0</v>
      </c>
      <c r="K57" s="13">
        <f t="shared" si="67"/>
        <v>0</v>
      </c>
      <c r="L57" s="13">
        <f t="shared" si="67"/>
        <v>0</v>
      </c>
      <c r="M57" s="13">
        <f t="shared" si="67"/>
        <v>0</v>
      </c>
      <c r="N57" s="13">
        <f t="shared" si="67"/>
        <v>0</v>
      </c>
      <c r="O57" s="13">
        <f t="shared" si="67"/>
        <v>0</v>
      </c>
      <c r="P57" s="107">
        <f t="shared" si="67"/>
        <v>0</v>
      </c>
      <c r="Q57" s="13">
        <f t="shared" ref="Q57" si="70">-Q56*Q49</f>
        <v>0</v>
      </c>
      <c r="R57" s="13">
        <f t="shared" si="67"/>
        <v>0</v>
      </c>
      <c r="S57" s="13">
        <f t="shared" si="67"/>
        <v>0</v>
      </c>
      <c r="T57" s="13">
        <f t="shared" si="67"/>
        <v>0</v>
      </c>
      <c r="U57" s="13">
        <f t="shared" si="67"/>
        <v>0</v>
      </c>
      <c r="V57" s="108">
        <f t="shared" si="67"/>
        <v>0</v>
      </c>
      <c r="W57" s="18"/>
      <c r="X57" s="13"/>
      <c r="Y57" s="18"/>
    </row>
    <row r="58" spans="1:25">
      <c r="A58" s="14"/>
      <c r="B58" s="107"/>
      <c r="C58" s="13"/>
      <c r="D58" s="13"/>
      <c r="E58" s="13"/>
      <c r="F58" s="13"/>
      <c r="G58" s="13"/>
      <c r="H58" s="108"/>
      <c r="I58" s="107"/>
      <c r="J58" s="13"/>
      <c r="K58" s="13"/>
      <c r="L58" s="13"/>
      <c r="M58" s="13"/>
      <c r="N58" s="13"/>
      <c r="O58" s="13"/>
      <c r="P58" s="107"/>
      <c r="Q58" s="13"/>
      <c r="R58" s="13"/>
      <c r="S58" s="13"/>
      <c r="T58" s="13"/>
      <c r="U58" s="13"/>
      <c r="V58" s="108"/>
      <c r="W58" s="18"/>
      <c r="X58" s="13"/>
      <c r="Y58" s="18"/>
    </row>
    <row r="59" spans="1:25">
      <c r="A59" s="32" t="s">
        <v>15</v>
      </c>
      <c r="B59" s="127"/>
      <c r="C59" s="33"/>
      <c r="D59" s="33"/>
      <c r="E59" s="33"/>
      <c r="F59" s="33"/>
      <c r="G59" s="33"/>
      <c r="H59" s="128"/>
      <c r="I59" s="127"/>
      <c r="J59" s="33"/>
      <c r="K59" s="33"/>
      <c r="L59" s="33"/>
      <c r="M59" s="33"/>
      <c r="N59" s="33"/>
      <c r="O59" s="33"/>
      <c r="P59" s="127"/>
      <c r="Q59" s="33"/>
      <c r="R59" s="33"/>
      <c r="S59" s="33"/>
      <c r="T59" s="33"/>
      <c r="U59" s="33"/>
      <c r="V59" s="128"/>
      <c r="W59" s="49"/>
      <c r="X59" s="13"/>
      <c r="Y59" s="49"/>
    </row>
    <row r="60" spans="1:25" s="63" customFormat="1">
      <c r="A60" s="34" t="s">
        <v>16</v>
      </c>
      <c r="B60" s="129">
        <v>8</v>
      </c>
      <c r="C60" s="35">
        <v>8</v>
      </c>
      <c r="D60" s="35">
        <v>8</v>
      </c>
      <c r="E60" s="35">
        <v>8</v>
      </c>
      <c r="F60" s="35">
        <v>8</v>
      </c>
      <c r="G60" s="35">
        <v>8</v>
      </c>
      <c r="H60" s="130">
        <v>8</v>
      </c>
      <c r="I60" s="129">
        <v>8</v>
      </c>
      <c r="J60" s="35">
        <v>8</v>
      </c>
      <c r="K60" s="35">
        <v>8</v>
      </c>
      <c r="L60" s="35">
        <v>8</v>
      </c>
      <c r="M60" s="35">
        <v>8</v>
      </c>
      <c r="N60" s="35">
        <v>8</v>
      </c>
      <c r="O60" s="35">
        <v>8</v>
      </c>
      <c r="P60" s="129">
        <v>8</v>
      </c>
      <c r="Q60" s="35">
        <v>8</v>
      </c>
      <c r="R60" s="35">
        <v>8</v>
      </c>
      <c r="S60" s="35">
        <v>8</v>
      </c>
      <c r="T60" s="35">
        <v>8</v>
      </c>
      <c r="U60" s="35">
        <v>8</v>
      </c>
      <c r="V60" s="130">
        <v>8</v>
      </c>
      <c r="W60" s="49"/>
      <c r="X60" s="13"/>
      <c r="Y60" s="49"/>
    </row>
    <row r="61" spans="1:25" s="63" customFormat="1">
      <c r="A61" s="34" t="s">
        <v>34</v>
      </c>
      <c r="B61" s="131">
        <v>4</v>
      </c>
      <c r="C61" s="81">
        <v>4</v>
      </c>
      <c r="D61" s="81">
        <v>4</v>
      </c>
      <c r="E61" s="81">
        <v>4</v>
      </c>
      <c r="F61" s="81">
        <v>4</v>
      </c>
      <c r="G61" s="81">
        <v>4</v>
      </c>
      <c r="H61" s="132">
        <v>4</v>
      </c>
      <c r="I61" s="131">
        <v>4</v>
      </c>
      <c r="J61" s="81">
        <v>4</v>
      </c>
      <c r="K61" s="81">
        <v>4</v>
      </c>
      <c r="L61" s="81">
        <v>4</v>
      </c>
      <c r="M61" s="81">
        <v>4</v>
      </c>
      <c r="N61" s="81">
        <v>4</v>
      </c>
      <c r="O61" s="81">
        <v>4</v>
      </c>
      <c r="P61" s="131">
        <v>4</v>
      </c>
      <c r="Q61" s="81">
        <v>4</v>
      </c>
      <c r="R61" s="81">
        <v>4</v>
      </c>
      <c r="S61" s="81">
        <v>4</v>
      </c>
      <c r="T61" s="81">
        <v>4</v>
      </c>
      <c r="U61" s="81">
        <v>4</v>
      </c>
      <c r="V61" s="132">
        <v>4</v>
      </c>
      <c r="W61" s="49"/>
      <c r="X61" s="13"/>
      <c r="Y61" s="49"/>
    </row>
    <row r="62" spans="1:25" s="63" customFormat="1" ht="14.25" customHeight="1">
      <c r="A62" s="36" t="s">
        <v>17</v>
      </c>
      <c r="B62" s="117">
        <v>2</v>
      </c>
      <c r="C62" s="31">
        <v>2</v>
      </c>
      <c r="D62" s="31">
        <v>2</v>
      </c>
      <c r="E62" s="31">
        <v>2</v>
      </c>
      <c r="F62" s="31">
        <v>2</v>
      </c>
      <c r="G62" s="31">
        <v>2</v>
      </c>
      <c r="H62" s="118">
        <v>2</v>
      </c>
      <c r="I62" s="117">
        <v>2</v>
      </c>
      <c r="J62" s="31">
        <v>2</v>
      </c>
      <c r="K62" s="31">
        <v>2</v>
      </c>
      <c r="L62" s="31">
        <v>2</v>
      </c>
      <c r="M62" s="31">
        <v>2</v>
      </c>
      <c r="N62" s="31">
        <v>2</v>
      </c>
      <c r="O62" s="31">
        <v>2</v>
      </c>
      <c r="P62" s="117">
        <v>2</v>
      </c>
      <c r="Q62" s="31">
        <v>2</v>
      </c>
      <c r="R62" s="31">
        <v>2</v>
      </c>
      <c r="S62" s="31">
        <v>2</v>
      </c>
      <c r="T62" s="31">
        <v>2</v>
      </c>
      <c r="U62" s="31">
        <v>2</v>
      </c>
      <c r="V62" s="118">
        <v>2</v>
      </c>
      <c r="W62" s="38"/>
      <c r="X62" s="13"/>
      <c r="Y62" s="38"/>
    </row>
    <row r="63" spans="1:25" s="63" customFormat="1">
      <c r="A63" s="55" t="s">
        <v>18</v>
      </c>
      <c r="B63" s="133">
        <f t="shared" ref="B63:V63" si="71">+B60*B61*B62</f>
        <v>64</v>
      </c>
      <c r="C63" s="49">
        <f t="shared" si="71"/>
        <v>64</v>
      </c>
      <c r="D63" s="49">
        <f t="shared" si="71"/>
        <v>64</v>
      </c>
      <c r="E63" s="49">
        <f t="shared" si="71"/>
        <v>64</v>
      </c>
      <c r="F63" s="49">
        <f t="shared" ref="F63" si="72">+F60*F61*F62</f>
        <v>64</v>
      </c>
      <c r="G63" s="49">
        <f t="shared" si="71"/>
        <v>64</v>
      </c>
      <c r="H63" s="134">
        <f t="shared" si="71"/>
        <v>64</v>
      </c>
      <c r="I63" s="133">
        <f t="shared" si="71"/>
        <v>64</v>
      </c>
      <c r="J63" s="49">
        <f t="shared" ref="J63" si="73">+J60*J61*J62</f>
        <v>64</v>
      </c>
      <c r="K63" s="49">
        <f t="shared" si="71"/>
        <v>64</v>
      </c>
      <c r="L63" s="49">
        <f t="shared" si="71"/>
        <v>64</v>
      </c>
      <c r="M63" s="49">
        <f t="shared" si="71"/>
        <v>64</v>
      </c>
      <c r="N63" s="49">
        <f t="shared" si="71"/>
        <v>64</v>
      </c>
      <c r="O63" s="49">
        <f t="shared" si="71"/>
        <v>64</v>
      </c>
      <c r="P63" s="133">
        <f t="shared" si="71"/>
        <v>64</v>
      </c>
      <c r="Q63" s="49">
        <f t="shared" ref="Q63" si="74">+Q60*Q61*Q62</f>
        <v>64</v>
      </c>
      <c r="R63" s="49">
        <f t="shared" si="71"/>
        <v>64</v>
      </c>
      <c r="S63" s="49">
        <f t="shared" si="71"/>
        <v>64</v>
      </c>
      <c r="T63" s="49">
        <f t="shared" si="71"/>
        <v>64</v>
      </c>
      <c r="U63" s="49">
        <f t="shared" si="71"/>
        <v>64</v>
      </c>
      <c r="V63" s="134">
        <f t="shared" si="71"/>
        <v>64</v>
      </c>
      <c r="W63" s="49"/>
      <c r="X63" s="18"/>
      <c r="Y63" s="49"/>
    </row>
    <row r="64" spans="1:25" s="63" customFormat="1" ht="15">
      <c r="A64" s="52"/>
      <c r="B64" s="135"/>
      <c r="C64" s="38"/>
      <c r="D64" s="38"/>
      <c r="E64" s="38"/>
      <c r="F64" s="38"/>
      <c r="G64" s="38"/>
      <c r="H64" s="136"/>
      <c r="I64" s="135"/>
      <c r="J64" s="38"/>
      <c r="K64" s="38"/>
      <c r="L64" s="38"/>
      <c r="M64" s="38"/>
      <c r="N64" s="38"/>
      <c r="O64" s="38"/>
      <c r="P64" s="135"/>
      <c r="Q64" s="38"/>
      <c r="R64" s="38"/>
      <c r="S64" s="38"/>
      <c r="T64" s="38"/>
      <c r="U64" s="38"/>
      <c r="V64" s="136"/>
      <c r="W64" s="38"/>
      <c r="X64" s="13"/>
      <c r="Y64" s="38"/>
    </row>
    <row r="65" spans="1:25">
      <c r="A65" s="32" t="s">
        <v>30</v>
      </c>
      <c r="B65" s="127"/>
      <c r="C65" s="33"/>
      <c r="D65" s="33"/>
      <c r="E65" s="33"/>
      <c r="F65" s="33"/>
      <c r="G65" s="33"/>
      <c r="H65" s="128"/>
      <c r="I65" s="127"/>
      <c r="J65" s="33"/>
      <c r="K65" s="33"/>
      <c r="L65" s="33"/>
      <c r="M65" s="33"/>
      <c r="N65" s="33"/>
      <c r="O65" s="33"/>
      <c r="P65" s="127"/>
      <c r="Q65" s="33"/>
      <c r="R65" s="33"/>
      <c r="S65" s="33"/>
      <c r="T65" s="33"/>
      <c r="U65" s="33"/>
      <c r="V65" s="128"/>
      <c r="W65" s="49"/>
      <c r="X65" s="13"/>
      <c r="Y65" s="49"/>
    </row>
    <row r="66" spans="1:25" s="63" customFormat="1">
      <c r="A66" s="34" t="s">
        <v>37</v>
      </c>
      <c r="B66" s="129">
        <v>15</v>
      </c>
      <c r="C66" s="35">
        <v>15</v>
      </c>
      <c r="D66" s="35">
        <v>15</v>
      </c>
      <c r="E66" s="35">
        <v>15</v>
      </c>
      <c r="F66" s="35">
        <v>15</v>
      </c>
      <c r="G66" s="35">
        <v>15</v>
      </c>
      <c r="H66" s="130">
        <v>15</v>
      </c>
      <c r="I66" s="129">
        <v>15</v>
      </c>
      <c r="J66" s="35">
        <v>15</v>
      </c>
      <c r="K66" s="35">
        <v>15</v>
      </c>
      <c r="L66" s="35">
        <v>15</v>
      </c>
      <c r="M66" s="35">
        <v>15</v>
      </c>
      <c r="N66" s="35">
        <v>15</v>
      </c>
      <c r="O66" s="35">
        <v>15</v>
      </c>
      <c r="P66" s="129">
        <v>15</v>
      </c>
      <c r="Q66" s="35">
        <v>15</v>
      </c>
      <c r="R66" s="35">
        <v>15</v>
      </c>
      <c r="S66" s="35">
        <v>15</v>
      </c>
      <c r="T66" s="35">
        <v>15</v>
      </c>
      <c r="U66" s="35">
        <v>15</v>
      </c>
      <c r="V66" s="130">
        <v>15</v>
      </c>
      <c r="W66" s="49"/>
      <c r="X66" s="13"/>
      <c r="Y66" s="49"/>
    </row>
    <row r="67" spans="1:25" s="63" customFormat="1">
      <c r="A67" s="34" t="s">
        <v>34</v>
      </c>
      <c r="B67" s="131">
        <f t="shared" ref="B67:H67" si="75">+B61+2</f>
        <v>6</v>
      </c>
      <c r="C67" s="81">
        <f t="shared" si="75"/>
        <v>6</v>
      </c>
      <c r="D67" s="81">
        <f t="shared" si="75"/>
        <v>6</v>
      </c>
      <c r="E67" s="81">
        <f t="shared" si="75"/>
        <v>6</v>
      </c>
      <c r="F67" s="81">
        <f t="shared" ref="F67" si="76">+F61+2</f>
        <v>6</v>
      </c>
      <c r="G67" s="81">
        <f t="shared" si="75"/>
        <v>6</v>
      </c>
      <c r="H67" s="132">
        <f t="shared" si="75"/>
        <v>6</v>
      </c>
      <c r="I67" s="131">
        <f t="shared" ref="I67:O67" si="77">+I61+2</f>
        <v>6</v>
      </c>
      <c r="J67" s="81">
        <f t="shared" si="77"/>
        <v>6</v>
      </c>
      <c r="K67" s="81">
        <f t="shared" si="77"/>
        <v>6</v>
      </c>
      <c r="L67" s="81">
        <f t="shared" si="77"/>
        <v>6</v>
      </c>
      <c r="M67" s="81">
        <f t="shared" si="77"/>
        <v>6</v>
      </c>
      <c r="N67" s="81">
        <f t="shared" si="77"/>
        <v>6</v>
      </c>
      <c r="O67" s="81">
        <f t="shared" si="77"/>
        <v>6</v>
      </c>
      <c r="P67" s="131">
        <f t="shared" ref="P67:V67" si="78">+P61+2</f>
        <v>6</v>
      </c>
      <c r="Q67" s="81">
        <f t="shared" si="78"/>
        <v>6</v>
      </c>
      <c r="R67" s="81">
        <f t="shared" si="78"/>
        <v>6</v>
      </c>
      <c r="S67" s="81">
        <f t="shared" si="78"/>
        <v>6</v>
      </c>
      <c r="T67" s="81">
        <f t="shared" si="78"/>
        <v>6</v>
      </c>
      <c r="U67" s="81">
        <f t="shared" si="78"/>
        <v>6</v>
      </c>
      <c r="V67" s="132">
        <f t="shared" si="78"/>
        <v>6</v>
      </c>
      <c r="W67" s="49"/>
      <c r="X67" s="13"/>
      <c r="Y67" s="49"/>
    </row>
    <row r="68" spans="1:25" s="63" customFormat="1">
      <c r="A68" s="55" t="s">
        <v>41</v>
      </c>
      <c r="B68" s="133">
        <f t="shared" ref="B68:V68" si="79">+B66*B67</f>
        <v>90</v>
      </c>
      <c r="C68" s="49">
        <f t="shared" si="79"/>
        <v>90</v>
      </c>
      <c r="D68" s="49">
        <f t="shared" si="79"/>
        <v>90</v>
      </c>
      <c r="E68" s="49">
        <f t="shared" si="79"/>
        <v>90</v>
      </c>
      <c r="F68" s="49">
        <f t="shared" ref="F68" si="80">+F66*F67</f>
        <v>90</v>
      </c>
      <c r="G68" s="49">
        <f t="shared" si="79"/>
        <v>90</v>
      </c>
      <c r="H68" s="134">
        <f t="shared" si="79"/>
        <v>90</v>
      </c>
      <c r="I68" s="133">
        <f t="shared" si="79"/>
        <v>90</v>
      </c>
      <c r="J68" s="49">
        <f t="shared" ref="J68" si="81">+J66*J67</f>
        <v>90</v>
      </c>
      <c r="K68" s="49">
        <f t="shared" si="79"/>
        <v>90</v>
      </c>
      <c r="L68" s="49">
        <f t="shared" si="79"/>
        <v>90</v>
      </c>
      <c r="M68" s="49">
        <f t="shared" si="79"/>
        <v>90</v>
      </c>
      <c r="N68" s="49">
        <f t="shared" si="79"/>
        <v>90</v>
      </c>
      <c r="O68" s="49">
        <f t="shared" si="79"/>
        <v>90</v>
      </c>
      <c r="P68" s="133">
        <f t="shared" si="79"/>
        <v>90</v>
      </c>
      <c r="Q68" s="49">
        <f t="shared" ref="Q68" si="82">+Q66*Q67</f>
        <v>90</v>
      </c>
      <c r="R68" s="49">
        <f t="shared" si="79"/>
        <v>90</v>
      </c>
      <c r="S68" s="49">
        <f t="shared" si="79"/>
        <v>90</v>
      </c>
      <c r="T68" s="49">
        <f t="shared" si="79"/>
        <v>90</v>
      </c>
      <c r="U68" s="49">
        <f t="shared" si="79"/>
        <v>90</v>
      </c>
      <c r="V68" s="134">
        <f t="shared" si="79"/>
        <v>90</v>
      </c>
      <c r="W68" s="49"/>
      <c r="X68" s="18"/>
      <c r="Y68" s="49"/>
    </row>
    <row r="69" spans="1:25" s="63" customFormat="1">
      <c r="A69" s="55"/>
      <c r="B69" s="133"/>
      <c r="C69" s="49"/>
      <c r="D69" s="49"/>
      <c r="E69" s="49"/>
      <c r="F69" s="49"/>
      <c r="G69" s="49"/>
      <c r="H69" s="134"/>
      <c r="I69" s="133"/>
      <c r="J69" s="49"/>
      <c r="K69" s="49"/>
      <c r="L69" s="49"/>
      <c r="M69" s="49"/>
      <c r="N69" s="49"/>
      <c r="O69" s="49"/>
      <c r="P69" s="133"/>
      <c r="Q69" s="49"/>
      <c r="R69" s="49"/>
      <c r="S69" s="49"/>
      <c r="T69" s="49"/>
      <c r="U69" s="49"/>
      <c r="V69" s="134"/>
      <c r="W69" s="49"/>
      <c r="X69" s="18"/>
      <c r="Y69" s="49"/>
    </row>
    <row r="70" spans="1:25" s="63" customFormat="1">
      <c r="A70" s="39" t="s">
        <v>21</v>
      </c>
      <c r="B70" s="137">
        <f t="shared" ref="B70:H70" si="83">+B63+B68</f>
        <v>154</v>
      </c>
      <c r="C70" s="40">
        <f t="shared" si="83"/>
        <v>154</v>
      </c>
      <c r="D70" s="40">
        <f t="shared" si="83"/>
        <v>154</v>
      </c>
      <c r="E70" s="40">
        <f t="shared" si="83"/>
        <v>154</v>
      </c>
      <c r="F70" s="40">
        <f t="shared" ref="F70" si="84">+F63+F68</f>
        <v>154</v>
      </c>
      <c r="G70" s="40">
        <f t="shared" si="83"/>
        <v>154</v>
      </c>
      <c r="H70" s="138">
        <f t="shared" si="83"/>
        <v>154</v>
      </c>
      <c r="I70" s="137">
        <f t="shared" ref="I70:O70" si="85">+I63+I68</f>
        <v>154</v>
      </c>
      <c r="J70" s="40">
        <f t="shared" si="85"/>
        <v>154</v>
      </c>
      <c r="K70" s="40">
        <f t="shared" si="85"/>
        <v>154</v>
      </c>
      <c r="L70" s="40">
        <f t="shared" si="85"/>
        <v>154</v>
      </c>
      <c r="M70" s="40">
        <f t="shared" si="85"/>
        <v>154</v>
      </c>
      <c r="N70" s="40">
        <f t="shared" si="85"/>
        <v>154</v>
      </c>
      <c r="O70" s="40">
        <f t="shared" si="85"/>
        <v>154</v>
      </c>
      <c r="P70" s="137">
        <f t="shared" ref="P70:V70" si="86">+P63+P68</f>
        <v>154</v>
      </c>
      <c r="Q70" s="40">
        <f t="shared" si="86"/>
        <v>154</v>
      </c>
      <c r="R70" s="40">
        <f t="shared" si="86"/>
        <v>154</v>
      </c>
      <c r="S70" s="40">
        <f t="shared" si="86"/>
        <v>154</v>
      </c>
      <c r="T70" s="40">
        <f t="shared" si="86"/>
        <v>154</v>
      </c>
      <c r="U70" s="40">
        <f t="shared" si="86"/>
        <v>154</v>
      </c>
      <c r="V70" s="138">
        <f t="shared" si="86"/>
        <v>154</v>
      </c>
      <c r="W70" s="77"/>
      <c r="X70" s="13"/>
      <c r="Y70" s="38"/>
    </row>
    <row r="71" spans="1:25" s="63" customFormat="1">
      <c r="A71" s="37"/>
      <c r="B71" s="135"/>
      <c r="C71" s="38"/>
      <c r="D71" s="38"/>
      <c r="E71" s="38"/>
      <c r="F71" s="38"/>
      <c r="G71" s="38"/>
      <c r="H71" s="136"/>
      <c r="I71" s="135"/>
      <c r="J71" s="38"/>
      <c r="K71" s="38"/>
      <c r="L71" s="38"/>
      <c r="M71" s="38"/>
      <c r="N71" s="38"/>
      <c r="O71" s="38"/>
      <c r="P71" s="135"/>
      <c r="Q71" s="38"/>
      <c r="R71" s="38"/>
      <c r="S71" s="38"/>
      <c r="T71" s="38"/>
      <c r="U71" s="38"/>
      <c r="V71" s="136"/>
      <c r="W71" s="38"/>
      <c r="X71" s="13"/>
      <c r="Y71" s="38"/>
    </row>
    <row r="72" spans="1:25" s="63" customFormat="1">
      <c r="A72" s="37"/>
      <c r="B72" s="135"/>
      <c r="C72" s="38"/>
      <c r="D72" s="38"/>
      <c r="E72" s="38"/>
      <c r="F72" s="38"/>
      <c r="G72" s="38"/>
      <c r="H72" s="136"/>
      <c r="I72" s="135"/>
      <c r="J72" s="38"/>
      <c r="K72" s="38"/>
      <c r="L72" s="38"/>
      <c r="M72" s="38"/>
      <c r="N72" s="38"/>
      <c r="O72" s="38"/>
      <c r="P72" s="135"/>
      <c r="Q72" s="38"/>
      <c r="R72" s="38"/>
      <c r="S72" s="38"/>
      <c r="T72" s="38"/>
      <c r="U72" s="38"/>
      <c r="V72" s="136"/>
      <c r="W72" s="38"/>
      <c r="X72" s="13"/>
      <c r="Y72" s="38"/>
    </row>
    <row r="73" spans="1:25">
      <c r="A73" s="32" t="s">
        <v>24</v>
      </c>
      <c r="B73" s="127"/>
      <c r="C73" s="33"/>
      <c r="D73" s="33"/>
      <c r="E73" s="33"/>
      <c r="F73" s="33"/>
      <c r="G73" s="33"/>
      <c r="H73" s="128"/>
      <c r="I73" s="127"/>
      <c r="J73" s="33"/>
      <c r="K73" s="33"/>
      <c r="L73" s="33"/>
      <c r="M73" s="33"/>
      <c r="N73" s="33"/>
      <c r="O73" s="33"/>
      <c r="P73" s="127"/>
      <c r="Q73" s="33"/>
      <c r="R73" s="33"/>
      <c r="S73" s="33"/>
      <c r="T73" s="33"/>
      <c r="U73" s="33"/>
      <c r="V73" s="128"/>
      <c r="W73" s="49"/>
      <c r="X73" s="13"/>
      <c r="Y73" s="49"/>
    </row>
    <row r="74" spans="1:25" s="63" customFormat="1">
      <c r="A74" s="34" t="s">
        <v>16</v>
      </c>
      <c r="B74" s="129">
        <v>10</v>
      </c>
      <c r="C74" s="35">
        <v>10</v>
      </c>
      <c r="D74" s="35">
        <v>10</v>
      </c>
      <c r="E74" s="35">
        <v>10</v>
      </c>
      <c r="F74" s="35">
        <v>10</v>
      </c>
      <c r="G74" s="35">
        <v>10</v>
      </c>
      <c r="H74" s="130">
        <v>10</v>
      </c>
      <c r="I74" s="129">
        <v>10</v>
      </c>
      <c r="J74" s="35">
        <v>10</v>
      </c>
      <c r="K74" s="35">
        <v>10</v>
      </c>
      <c r="L74" s="35">
        <v>10</v>
      </c>
      <c r="M74" s="35">
        <v>10</v>
      </c>
      <c r="N74" s="35">
        <v>10</v>
      </c>
      <c r="O74" s="35">
        <v>10</v>
      </c>
      <c r="P74" s="129">
        <v>10</v>
      </c>
      <c r="Q74" s="35">
        <v>10</v>
      </c>
      <c r="R74" s="35">
        <v>10</v>
      </c>
      <c r="S74" s="35">
        <v>10</v>
      </c>
      <c r="T74" s="35">
        <v>10</v>
      </c>
      <c r="U74" s="35">
        <v>10</v>
      </c>
      <c r="V74" s="130">
        <v>10</v>
      </c>
      <c r="W74" s="49"/>
      <c r="X74" s="13"/>
      <c r="Y74" s="49"/>
    </row>
    <row r="75" spans="1:25" s="63" customFormat="1">
      <c r="A75" s="34" t="s">
        <v>34</v>
      </c>
      <c r="B75" s="131">
        <v>10</v>
      </c>
      <c r="C75" s="81">
        <v>10</v>
      </c>
      <c r="D75" s="81">
        <v>10</v>
      </c>
      <c r="E75" s="81">
        <v>10</v>
      </c>
      <c r="F75" s="81">
        <v>10</v>
      </c>
      <c r="G75" s="81">
        <v>10</v>
      </c>
      <c r="H75" s="132">
        <v>10</v>
      </c>
      <c r="I75" s="131">
        <v>10</v>
      </c>
      <c r="J75" s="81">
        <v>10</v>
      </c>
      <c r="K75" s="81">
        <v>10</v>
      </c>
      <c r="L75" s="81">
        <v>10</v>
      </c>
      <c r="M75" s="81">
        <v>10</v>
      </c>
      <c r="N75" s="81">
        <v>10</v>
      </c>
      <c r="O75" s="81">
        <v>10</v>
      </c>
      <c r="P75" s="131">
        <v>10</v>
      </c>
      <c r="Q75" s="81">
        <v>10</v>
      </c>
      <c r="R75" s="81">
        <v>10</v>
      </c>
      <c r="S75" s="81">
        <v>10</v>
      </c>
      <c r="T75" s="81">
        <v>10</v>
      </c>
      <c r="U75" s="81">
        <v>10</v>
      </c>
      <c r="V75" s="132">
        <v>10</v>
      </c>
      <c r="W75" s="163"/>
      <c r="X75" s="13"/>
      <c r="Y75" s="49"/>
    </row>
    <row r="76" spans="1:25" s="63" customFormat="1" ht="14.25" customHeight="1">
      <c r="A76" s="36" t="s">
        <v>17</v>
      </c>
      <c r="B76" s="117">
        <v>2</v>
      </c>
      <c r="C76" s="31">
        <v>2</v>
      </c>
      <c r="D76" s="31">
        <v>2</v>
      </c>
      <c r="E76" s="31">
        <v>2</v>
      </c>
      <c r="F76" s="31">
        <v>2</v>
      </c>
      <c r="G76" s="31">
        <v>2</v>
      </c>
      <c r="H76" s="118">
        <v>2</v>
      </c>
      <c r="I76" s="117">
        <v>2</v>
      </c>
      <c r="J76" s="31">
        <v>2</v>
      </c>
      <c r="K76" s="31">
        <v>2</v>
      </c>
      <c r="L76" s="31">
        <v>2</v>
      </c>
      <c r="M76" s="31">
        <v>2</v>
      </c>
      <c r="N76" s="31">
        <v>2</v>
      </c>
      <c r="O76" s="31">
        <v>2</v>
      </c>
      <c r="P76" s="117">
        <v>2</v>
      </c>
      <c r="Q76" s="31">
        <v>2</v>
      </c>
      <c r="R76" s="31">
        <v>2</v>
      </c>
      <c r="S76" s="31">
        <v>2</v>
      </c>
      <c r="T76" s="31">
        <v>2</v>
      </c>
      <c r="U76" s="31">
        <v>2</v>
      </c>
      <c r="V76" s="118">
        <v>2</v>
      </c>
      <c r="W76" s="38"/>
      <c r="X76" s="13"/>
      <c r="Y76" s="38"/>
    </row>
    <row r="77" spans="1:25" s="63" customFormat="1">
      <c r="A77" s="55" t="s">
        <v>18</v>
      </c>
      <c r="B77" s="133">
        <f t="shared" ref="B77:V77" si="87">+B74*B75*B76</f>
        <v>200</v>
      </c>
      <c r="C77" s="49">
        <f t="shared" si="87"/>
        <v>200</v>
      </c>
      <c r="D77" s="49">
        <f t="shared" si="87"/>
        <v>200</v>
      </c>
      <c r="E77" s="49">
        <f t="shared" si="87"/>
        <v>200</v>
      </c>
      <c r="F77" s="49">
        <f t="shared" ref="F77" si="88">+F74*F75*F76</f>
        <v>200</v>
      </c>
      <c r="G77" s="49">
        <f t="shared" si="87"/>
        <v>200</v>
      </c>
      <c r="H77" s="134">
        <f t="shared" si="87"/>
        <v>200</v>
      </c>
      <c r="I77" s="133">
        <f t="shared" si="87"/>
        <v>200</v>
      </c>
      <c r="J77" s="49">
        <f t="shared" ref="J77" si="89">+J74*J75*J76</f>
        <v>200</v>
      </c>
      <c r="K77" s="49">
        <f t="shared" si="87"/>
        <v>200</v>
      </c>
      <c r="L77" s="49">
        <f t="shared" si="87"/>
        <v>200</v>
      </c>
      <c r="M77" s="49">
        <f t="shared" si="87"/>
        <v>200</v>
      </c>
      <c r="N77" s="49">
        <f t="shared" si="87"/>
        <v>200</v>
      </c>
      <c r="O77" s="49">
        <f t="shared" si="87"/>
        <v>200</v>
      </c>
      <c r="P77" s="133">
        <f t="shared" si="87"/>
        <v>200</v>
      </c>
      <c r="Q77" s="49">
        <f t="shared" ref="Q77" si="90">+Q74*Q75*Q76</f>
        <v>200</v>
      </c>
      <c r="R77" s="49">
        <f t="shared" si="87"/>
        <v>200</v>
      </c>
      <c r="S77" s="49">
        <f t="shared" si="87"/>
        <v>200</v>
      </c>
      <c r="T77" s="49">
        <f t="shared" si="87"/>
        <v>200</v>
      </c>
      <c r="U77" s="49">
        <f t="shared" si="87"/>
        <v>200</v>
      </c>
      <c r="V77" s="134">
        <f t="shared" si="87"/>
        <v>200</v>
      </c>
      <c r="W77" s="49"/>
      <c r="X77" s="18"/>
      <c r="Y77" s="49"/>
    </row>
    <row r="78" spans="1:25" s="63" customFormat="1" ht="15">
      <c r="A78" s="52"/>
      <c r="B78" s="135"/>
      <c r="C78" s="38"/>
      <c r="D78" s="38"/>
      <c r="E78" s="38"/>
      <c r="F78" s="38"/>
      <c r="G78" s="38"/>
      <c r="H78" s="136"/>
      <c r="I78" s="135"/>
      <c r="J78" s="38"/>
      <c r="K78" s="38"/>
      <c r="L78" s="38"/>
      <c r="M78" s="38"/>
      <c r="N78" s="38"/>
      <c r="O78" s="38"/>
      <c r="P78" s="135"/>
      <c r="Q78" s="38"/>
      <c r="R78" s="38"/>
      <c r="S78" s="38"/>
      <c r="T78" s="38"/>
      <c r="U78" s="38"/>
      <c r="V78" s="136"/>
      <c r="W78" s="38"/>
      <c r="X78" s="13"/>
      <c r="Y78" s="38"/>
    </row>
    <row r="79" spans="1:25" s="63" customFormat="1">
      <c r="A79" s="39" t="s">
        <v>35</v>
      </c>
      <c r="B79" s="137">
        <f t="shared" ref="B79:H79" si="91">+B77</f>
        <v>200</v>
      </c>
      <c r="C79" s="40">
        <f t="shared" si="91"/>
        <v>200</v>
      </c>
      <c r="D79" s="40">
        <f t="shared" si="91"/>
        <v>200</v>
      </c>
      <c r="E79" s="40">
        <f t="shared" si="91"/>
        <v>200</v>
      </c>
      <c r="F79" s="40">
        <f t="shared" ref="F79" si="92">+F77</f>
        <v>200</v>
      </c>
      <c r="G79" s="40">
        <f t="shared" si="91"/>
        <v>200</v>
      </c>
      <c r="H79" s="138">
        <f t="shared" si="91"/>
        <v>200</v>
      </c>
      <c r="I79" s="137">
        <f t="shared" ref="I79:O79" si="93">+I77</f>
        <v>200</v>
      </c>
      <c r="J79" s="40">
        <f t="shared" si="93"/>
        <v>200</v>
      </c>
      <c r="K79" s="40">
        <f t="shared" si="93"/>
        <v>200</v>
      </c>
      <c r="L79" s="40">
        <f t="shared" si="93"/>
        <v>200</v>
      </c>
      <c r="M79" s="40">
        <f t="shared" si="93"/>
        <v>200</v>
      </c>
      <c r="N79" s="40">
        <f t="shared" si="93"/>
        <v>200</v>
      </c>
      <c r="O79" s="40">
        <f t="shared" si="93"/>
        <v>200</v>
      </c>
      <c r="P79" s="137">
        <f t="shared" ref="P79:V79" si="94">+P77</f>
        <v>200</v>
      </c>
      <c r="Q79" s="40">
        <f t="shared" si="94"/>
        <v>200</v>
      </c>
      <c r="R79" s="40">
        <f t="shared" si="94"/>
        <v>200</v>
      </c>
      <c r="S79" s="40">
        <f t="shared" si="94"/>
        <v>200</v>
      </c>
      <c r="T79" s="40">
        <f t="shared" si="94"/>
        <v>200</v>
      </c>
      <c r="U79" s="40">
        <f t="shared" si="94"/>
        <v>200</v>
      </c>
      <c r="V79" s="138">
        <f t="shared" si="94"/>
        <v>200</v>
      </c>
      <c r="W79" s="77"/>
      <c r="X79" s="13"/>
      <c r="Y79" s="38"/>
    </row>
    <row r="80" spans="1:25" s="63" customFormat="1">
      <c r="A80" s="80"/>
      <c r="B80" s="139"/>
      <c r="C80" s="50"/>
      <c r="D80" s="50"/>
      <c r="E80" s="50"/>
      <c r="F80" s="50"/>
      <c r="G80" s="50"/>
      <c r="H80" s="140"/>
      <c r="I80" s="139"/>
      <c r="J80" s="50"/>
      <c r="K80" s="50"/>
      <c r="L80" s="50"/>
      <c r="M80" s="50"/>
      <c r="N80" s="50"/>
      <c r="O80" s="50"/>
      <c r="P80" s="139"/>
      <c r="Q80" s="50"/>
      <c r="R80" s="50"/>
      <c r="S80" s="50"/>
      <c r="T80" s="50"/>
      <c r="U80" s="50"/>
      <c r="V80" s="140"/>
      <c r="W80" s="50"/>
      <c r="X80" s="18"/>
      <c r="Y80" s="38"/>
    </row>
    <row r="81" spans="1:25" s="63" customFormat="1">
      <c r="A81" s="80" t="s">
        <v>38</v>
      </c>
      <c r="B81" s="139"/>
      <c r="C81" s="50"/>
      <c r="D81" s="50"/>
      <c r="E81" s="50"/>
      <c r="F81" s="50"/>
      <c r="G81" s="50"/>
      <c r="H81" s="140"/>
      <c r="I81" s="139"/>
      <c r="J81" s="50"/>
      <c r="K81" s="50"/>
      <c r="L81" s="50"/>
      <c r="M81" s="50"/>
      <c r="N81" s="50"/>
      <c r="O81" s="50"/>
      <c r="P81" s="139"/>
      <c r="Q81" s="50"/>
      <c r="R81" s="50"/>
      <c r="S81" s="50"/>
      <c r="T81" s="50"/>
      <c r="U81" s="50"/>
      <c r="V81" s="140"/>
      <c r="W81" s="50"/>
      <c r="X81" s="18"/>
      <c r="Y81" s="38"/>
    </row>
    <row r="82" spans="1:25" s="63" customFormat="1">
      <c r="A82" s="82" t="s">
        <v>36</v>
      </c>
      <c r="B82" s="141">
        <v>0.5</v>
      </c>
      <c r="C82" s="83">
        <v>0.5</v>
      </c>
      <c r="D82" s="83">
        <v>0.5</v>
      </c>
      <c r="E82" s="83">
        <v>0.5</v>
      </c>
      <c r="F82" s="83">
        <v>0.5</v>
      </c>
      <c r="G82" s="83">
        <v>0.5</v>
      </c>
      <c r="H82" s="142">
        <v>0.5</v>
      </c>
      <c r="I82" s="141">
        <v>0.5</v>
      </c>
      <c r="J82" s="83">
        <v>0.5</v>
      </c>
      <c r="K82" s="83">
        <v>0.5</v>
      </c>
      <c r="L82" s="83">
        <v>0.5</v>
      </c>
      <c r="M82" s="83">
        <v>0.5</v>
      </c>
      <c r="N82" s="83">
        <v>0.5</v>
      </c>
      <c r="O82" s="83">
        <v>0.5</v>
      </c>
      <c r="P82" s="141">
        <v>0.5</v>
      </c>
      <c r="Q82" s="83">
        <v>0.5</v>
      </c>
      <c r="R82" s="83">
        <v>0.5</v>
      </c>
      <c r="S82" s="83">
        <v>0.5</v>
      </c>
      <c r="T82" s="83">
        <v>0.5</v>
      </c>
      <c r="U82" s="83">
        <v>0.5</v>
      </c>
      <c r="V82" s="142">
        <v>0.5</v>
      </c>
      <c r="W82" s="50"/>
      <c r="X82" s="18"/>
      <c r="Y82" s="38"/>
    </row>
    <row r="83" spans="1:25" s="63" customFormat="1">
      <c r="A83" s="82" t="s">
        <v>37</v>
      </c>
      <c r="B83" s="139">
        <v>200</v>
      </c>
      <c r="C83" s="50">
        <v>200</v>
      </c>
      <c r="D83" s="50">
        <v>200</v>
      </c>
      <c r="E83" s="50">
        <v>200</v>
      </c>
      <c r="F83" s="50">
        <v>200</v>
      </c>
      <c r="G83" s="50">
        <v>200</v>
      </c>
      <c r="H83" s="140">
        <v>200</v>
      </c>
      <c r="I83" s="139">
        <v>200</v>
      </c>
      <c r="J83" s="50">
        <v>200</v>
      </c>
      <c r="K83" s="50">
        <v>200</v>
      </c>
      <c r="L83" s="50">
        <v>200</v>
      </c>
      <c r="M83" s="50">
        <v>200</v>
      </c>
      <c r="N83" s="50">
        <v>200</v>
      </c>
      <c r="O83" s="50">
        <v>200</v>
      </c>
      <c r="P83" s="139">
        <v>200</v>
      </c>
      <c r="Q83" s="50">
        <v>200</v>
      </c>
      <c r="R83" s="50">
        <v>200</v>
      </c>
      <c r="S83" s="50">
        <v>200</v>
      </c>
      <c r="T83" s="50">
        <v>200</v>
      </c>
      <c r="U83" s="50">
        <v>200</v>
      </c>
      <c r="V83" s="140">
        <v>200</v>
      </c>
      <c r="W83" s="50"/>
      <c r="X83" s="18"/>
      <c r="Y83" s="38"/>
    </row>
    <row r="84" spans="1:25" s="63" customFormat="1">
      <c r="A84" s="39" t="s">
        <v>39</v>
      </c>
      <c r="B84" s="137">
        <f t="shared" ref="B84:V84" si="95">+B82*B83</f>
        <v>100</v>
      </c>
      <c r="C84" s="40">
        <f t="shared" si="95"/>
        <v>100</v>
      </c>
      <c r="D84" s="40">
        <f t="shared" si="95"/>
        <v>100</v>
      </c>
      <c r="E84" s="40">
        <f t="shared" si="95"/>
        <v>100</v>
      </c>
      <c r="F84" s="40">
        <f t="shared" ref="F84" si="96">+F82*F83</f>
        <v>100</v>
      </c>
      <c r="G84" s="40">
        <f t="shared" si="95"/>
        <v>100</v>
      </c>
      <c r="H84" s="138">
        <f t="shared" si="95"/>
        <v>100</v>
      </c>
      <c r="I84" s="137">
        <f t="shared" si="95"/>
        <v>100</v>
      </c>
      <c r="J84" s="40">
        <f t="shared" ref="J84" si="97">+J82*J83</f>
        <v>100</v>
      </c>
      <c r="K84" s="40">
        <f t="shared" si="95"/>
        <v>100</v>
      </c>
      <c r="L84" s="40">
        <f t="shared" si="95"/>
        <v>100</v>
      </c>
      <c r="M84" s="40">
        <f t="shared" si="95"/>
        <v>100</v>
      </c>
      <c r="N84" s="40">
        <f t="shared" si="95"/>
        <v>100</v>
      </c>
      <c r="O84" s="40">
        <f t="shared" si="95"/>
        <v>100</v>
      </c>
      <c r="P84" s="137">
        <f t="shared" si="95"/>
        <v>100</v>
      </c>
      <c r="Q84" s="40">
        <f t="shared" ref="Q84" si="98">+Q82*Q83</f>
        <v>100</v>
      </c>
      <c r="R84" s="40">
        <f t="shared" si="95"/>
        <v>100</v>
      </c>
      <c r="S84" s="40">
        <f t="shared" si="95"/>
        <v>100</v>
      </c>
      <c r="T84" s="40">
        <f t="shared" si="95"/>
        <v>100</v>
      </c>
      <c r="U84" s="40">
        <f t="shared" si="95"/>
        <v>100</v>
      </c>
      <c r="V84" s="138">
        <f t="shared" si="95"/>
        <v>100</v>
      </c>
      <c r="W84" s="77"/>
      <c r="X84" s="13"/>
      <c r="Y84" s="38"/>
    </row>
    <row r="85" spans="1:25" s="63" customFormat="1">
      <c r="A85" s="80"/>
      <c r="B85" s="139"/>
      <c r="C85" s="50"/>
      <c r="D85" s="50"/>
      <c r="E85" s="50"/>
      <c r="F85" s="50"/>
      <c r="G85" s="50"/>
      <c r="H85" s="140"/>
      <c r="I85" s="139"/>
      <c r="J85" s="50"/>
      <c r="K85" s="50"/>
      <c r="L85" s="50"/>
      <c r="M85" s="50"/>
      <c r="N85" s="50"/>
      <c r="O85" s="50"/>
      <c r="P85" s="139"/>
      <c r="Q85" s="50"/>
      <c r="R85" s="50"/>
      <c r="S85" s="50"/>
      <c r="T85" s="50"/>
      <c r="U85" s="50"/>
      <c r="V85" s="140"/>
      <c r="W85" s="50"/>
      <c r="X85" s="18"/>
      <c r="Y85" s="38"/>
    </row>
    <row r="86" spans="1:25" s="63" customFormat="1">
      <c r="A86" s="80"/>
      <c r="B86" s="139"/>
      <c r="C86" s="50"/>
      <c r="D86" s="50"/>
      <c r="E86" s="50"/>
      <c r="F86" s="50"/>
      <c r="G86" s="50"/>
      <c r="H86" s="140"/>
      <c r="I86" s="139"/>
      <c r="J86" s="50"/>
      <c r="K86" s="50"/>
      <c r="L86" s="50"/>
      <c r="M86" s="50"/>
      <c r="N86" s="50"/>
      <c r="O86" s="50"/>
      <c r="P86" s="139"/>
      <c r="Q86" s="50"/>
      <c r="R86" s="50"/>
      <c r="S86" s="50"/>
      <c r="T86" s="50"/>
      <c r="U86" s="50"/>
      <c r="V86" s="140"/>
      <c r="W86" s="50"/>
      <c r="X86" s="18"/>
      <c r="Y86" s="38"/>
    </row>
    <row r="87" spans="1:25" s="63" customFormat="1">
      <c r="A87" s="80" t="s">
        <v>58</v>
      </c>
      <c r="B87" s="139"/>
      <c r="C87" s="50"/>
      <c r="D87" s="50"/>
      <c r="E87" s="50"/>
      <c r="F87" s="50"/>
      <c r="G87" s="50"/>
      <c r="H87" s="140"/>
      <c r="I87" s="139"/>
      <c r="J87" s="50"/>
      <c r="K87" s="50"/>
      <c r="L87" s="50"/>
      <c r="M87" s="50"/>
      <c r="N87" s="50"/>
      <c r="O87" s="50"/>
      <c r="P87" s="139"/>
      <c r="Q87" s="50"/>
      <c r="R87" s="50"/>
      <c r="S87" s="50"/>
      <c r="T87" s="50"/>
      <c r="U87" s="50"/>
      <c r="V87" s="140"/>
      <c r="W87" s="50"/>
      <c r="X87" s="18"/>
      <c r="Y87" s="38"/>
    </row>
    <row r="88" spans="1:25" s="63" customFormat="1">
      <c r="A88" s="82" t="s">
        <v>36</v>
      </c>
      <c r="B88" s="141">
        <v>0.5</v>
      </c>
      <c r="C88" s="83">
        <v>0.5</v>
      </c>
      <c r="D88" s="83">
        <v>0.5</v>
      </c>
      <c r="E88" s="83">
        <v>0.5</v>
      </c>
      <c r="F88" s="83">
        <v>0.5</v>
      </c>
      <c r="G88" s="83">
        <v>0.5</v>
      </c>
      <c r="H88" s="142">
        <v>0.5</v>
      </c>
      <c r="I88" s="141">
        <v>0.5</v>
      </c>
      <c r="J88" s="83">
        <v>0.5</v>
      </c>
      <c r="K88" s="83">
        <v>0.5</v>
      </c>
      <c r="L88" s="83">
        <v>0.5</v>
      </c>
      <c r="M88" s="83">
        <v>0.5</v>
      </c>
      <c r="N88" s="83">
        <v>0.5</v>
      </c>
      <c r="O88" s="83">
        <v>0.5</v>
      </c>
      <c r="P88" s="141">
        <v>0.5</v>
      </c>
      <c r="Q88" s="83">
        <v>0.5</v>
      </c>
      <c r="R88" s="83">
        <v>0.5</v>
      </c>
      <c r="S88" s="83">
        <v>0.5</v>
      </c>
      <c r="T88" s="83">
        <v>0.5</v>
      </c>
      <c r="U88" s="83">
        <v>0.5</v>
      </c>
      <c r="V88" s="142">
        <v>0.5</v>
      </c>
      <c r="W88" s="50"/>
      <c r="X88" s="18"/>
      <c r="Y88" s="38"/>
    </row>
    <row r="89" spans="1:25" s="63" customFormat="1">
      <c r="A89" s="82" t="s">
        <v>37</v>
      </c>
      <c r="B89" s="139">
        <v>200</v>
      </c>
      <c r="C89" s="50">
        <v>200</v>
      </c>
      <c r="D89" s="50">
        <v>200</v>
      </c>
      <c r="E89" s="50">
        <v>200</v>
      </c>
      <c r="F89" s="50">
        <v>200</v>
      </c>
      <c r="G89" s="50">
        <v>200</v>
      </c>
      <c r="H89" s="140">
        <v>200</v>
      </c>
      <c r="I89" s="139">
        <v>200</v>
      </c>
      <c r="J89" s="50">
        <v>200</v>
      </c>
      <c r="K89" s="50">
        <v>200</v>
      </c>
      <c r="L89" s="50">
        <v>200</v>
      </c>
      <c r="M89" s="50">
        <v>200</v>
      </c>
      <c r="N89" s="50">
        <v>200</v>
      </c>
      <c r="O89" s="50">
        <v>200</v>
      </c>
      <c r="P89" s="139">
        <v>200</v>
      </c>
      <c r="Q89" s="50">
        <v>200</v>
      </c>
      <c r="R89" s="50">
        <v>200</v>
      </c>
      <c r="S89" s="50">
        <v>200</v>
      </c>
      <c r="T89" s="50">
        <v>200</v>
      </c>
      <c r="U89" s="50">
        <v>200</v>
      </c>
      <c r="V89" s="140">
        <v>200</v>
      </c>
      <c r="W89" s="50"/>
      <c r="X89" s="18"/>
      <c r="Y89" s="38"/>
    </row>
    <row r="90" spans="1:25" s="63" customFormat="1" ht="15" thickBot="1">
      <c r="A90" s="39" t="s">
        <v>39</v>
      </c>
      <c r="B90" s="143">
        <f t="shared" ref="B90:V90" si="99">+B88*B89</f>
        <v>100</v>
      </c>
      <c r="C90" s="144">
        <f t="shared" si="99"/>
        <v>100</v>
      </c>
      <c r="D90" s="144">
        <f t="shared" si="99"/>
        <v>100</v>
      </c>
      <c r="E90" s="144">
        <f t="shared" si="99"/>
        <v>100</v>
      </c>
      <c r="F90" s="144">
        <f t="shared" ref="F90" si="100">+F88*F89</f>
        <v>100</v>
      </c>
      <c r="G90" s="144">
        <f t="shared" si="99"/>
        <v>100</v>
      </c>
      <c r="H90" s="145">
        <f t="shared" si="99"/>
        <v>100</v>
      </c>
      <c r="I90" s="143">
        <f t="shared" si="99"/>
        <v>100</v>
      </c>
      <c r="J90" s="144">
        <f t="shared" ref="J90" si="101">+J88*J89</f>
        <v>100</v>
      </c>
      <c r="K90" s="144">
        <f t="shared" si="99"/>
        <v>100</v>
      </c>
      <c r="L90" s="144">
        <f t="shared" si="99"/>
        <v>100</v>
      </c>
      <c r="M90" s="144">
        <f t="shared" si="99"/>
        <v>100</v>
      </c>
      <c r="N90" s="144">
        <f t="shared" si="99"/>
        <v>100</v>
      </c>
      <c r="O90" s="144">
        <f t="shared" si="99"/>
        <v>100</v>
      </c>
      <c r="P90" s="143">
        <f t="shared" si="99"/>
        <v>100</v>
      </c>
      <c r="Q90" s="144">
        <f t="shared" ref="Q90" si="102">+Q88*Q89</f>
        <v>100</v>
      </c>
      <c r="R90" s="144">
        <f t="shared" si="99"/>
        <v>100</v>
      </c>
      <c r="S90" s="144">
        <f t="shared" si="99"/>
        <v>100</v>
      </c>
      <c r="T90" s="144">
        <f t="shared" si="99"/>
        <v>100</v>
      </c>
      <c r="U90" s="144">
        <f t="shared" si="99"/>
        <v>100</v>
      </c>
      <c r="V90" s="145">
        <f t="shared" si="99"/>
        <v>100</v>
      </c>
      <c r="W90" s="77"/>
      <c r="X90" s="13"/>
      <c r="Y90" s="38"/>
    </row>
    <row r="91" spans="1:25" s="63" customForma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51"/>
    </row>
  </sheetData>
  <mergeCells count="4">
    <mergeCell ref="A2:A3"/>
    <mergeCell ref="B1:H1"/>
    <mergeCell ref="I1:O1"/>
    <mergeCell ref="P1:V1"/>
  </mergeCells>
  <pageMargins left="0.83" right="0.35" top="0.37" bottom="0.32" header="0.25" footer="0.19"/>
  <pageSetup paperSize="8" scale="48" fitToHeight="0" orientation="landscape" copies="15" r:id="rId1"/>
  <headerFooter alignWithMargins="0">
    <oddFooter>&amp;L&amp;Z&amp;F&amp;R&amp;D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C13" sqref="C13:H1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40" t="s">
        <v>75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41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N16" sqref="N16:N5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40" t="s">
        <v>76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41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J10" sqref="J10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40" t="s">
        <v>73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41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topLeftCell="A64" zoomScale="73" zoomScaleNormal="73" workbookViewId="0">
      <selection activeCell="H99" sqref="H99"/>
    </sheetView>
  </sheetViews>
  <sheetFormatPr defaultRowHeight="15"/>
  <cols>
    <col min="1" max="1" width="55.85546875" style="188" bestFit="1" customWidth="1"/>
    <col min="2" max="2" width="5.85546875" style="188" customWidth="1"/>
    <col min="3" max="3" width="11.85546875" style="188" customWidth="1"/>
    <col min="4" max="4" width="9.140625" style="188" customWidth="1"/>
    <col min="5" max="5" width="23.140625" style="188" customWidth="1"/>
    <col min="6" max="7" width="9.140625" style="188"/>
    <col min="8" max="8" width="14.28515625" style="187" customWidth="1"/>
    <col min="9" max="11" width="9.140625" style="188"/>
    <col min="12" max="12" width="12.5703125" style="188" customWidth="1"/>
    <col min="13" max="15" width="9.140625" style="188"/>
    <col min="16" max="16" width="12.28515625" style="188" customWidth="1"/>
    <col min="17" max="19" width="9.140625" style="188"/>
    <col min="20" max="20" width="12.85546875" style="188" customWidth="1"/>
    <col min="21" max="16384" width="9.140625" style="188"/>
  </cols>
  <sheetData>
    <row r="1" spans="1:24">
      <c r="A1" s="187" t="s">
        <v>81</v>
      </c>
      <c r="C1" s="188" t="s">
        <v>92</v>
      </c>
      <c r="E1" s="189" t="s">
        <v>93</v>
      </c>
      <c r="F1" s="190" t="s">
        <v>94</v>
      </c>
      <c r="G1" s="190" t="s">
        <v>95</v>
      </c>
      <c r="H1" s="191">
        <v>42767</v>
      </c>
      <c r="I1" s="189" t="s">
        <v>93</v>
      </c>
      <c r="J1" s="190" t="s">
        <v>94</v>
      </c>
      <c r="K1" s="190" t="s">
        <v>95</v>
      </c>
      <c r="L1" s="191">
        <v>42856</v>
      </c>
      <c r="M1" s="189" t="s">
        <v>93</v>
      </c>
      <c r="N1" s="190" t="s">
        <v>94</v>
      </c>
      <c r="O1" s="190" t="s">
        <v>95</v>
      </c>
      <c r="P1" s="191">
        <v>43009</v>
      </c>
      <c r="Q1" s="189" t="s">
        <v>93</v>
      </c>
      <c r="R1" s="190" t="s">
        <v>94</v>
      </c>
      <c r="S1" s="190" t="s">
        <v>95</v>
      </c>
      <c r="T1" s="191">
        <v>43132</v>
      </c>
    </row>
    <row r="2" spans="1:24">
      <c r="A2" s="192" t="s">
        <v>96</v>
      </c>
      <c r="B2" s="192" t="s">
        <v>97</v>
      </c>
      <c r="C2" s="192">
        <v>0</v>
      </c>
      <c r="D2" s="192"/>
      <c r="E2" s="193">
        <v>3</v>
      </c>
      <c r="F2" s="194">
        <v>5</v>
      </c>
      <c r="G2" s="195">
        <v>0</v>
      </c>
      <c r="H2" s="196">
        <v>0</v>
      </c>
      <c r="I2" s="193">
        <v>3</v>
      </c>
      <c r="J2" s="194">
        <v>5</v>
      </c>
      <c r="K2" s="195">
        <v>0</v>
      </c>
      <c r="L2" s="196">
        <v>0</v>
      </c>
      <c r="M2" s="193">
        <v>4</v>
      </c>
      <c r="N2" s="194">
        <v>6</v>
      </c>
      <c r="O2" s="195">
        <v>0</v>
      </c>
      <c r="P2" s="196">
        <v>0</v>
      </c>
      <c r="Q2" s="193">
        <v>4</v>
      </c>
      <c r="R2" s="194">
        <v>6</v>
      </c>
      <c r="S2" s="195">
        <v>0</v>
      </c>
      <c r="T2" s="196">
        <v>0</v>
      </c>
    </row>
    <row r="3" spans="1:24">
      <c r="A3" s="192" t="s">
        <v>98</v>
      </c>
      <c r="B3" s="192" t="s">
        <v>99</v>
      </c>
      <c r="C3" s="192">
        <v>150</v>
      </c>
      <c r="D3" s="192"/>
      <c r="E3" s="193">
        <v>3</v>
      </c>
      <c r="F3" s="194">
        <v>5</v>
      </c>
      <c r="G3" s="195">
        <v>150</v>
      </c>
      <c r="H3" s="196">
        <v>2250</v>
      </c>
      <c r="I3" s="193">
        <v>3</v>
      </c>
      <c r="J3" s="194">
        <v>5</v>
      </c>
      <c r="K3" s="195">
        <v>150</v>
      </c>
      <c r="L3" s="196">
        <v>2250</v>
      </c>
      <c r="M3" s="193">
        <v>4</v>
      </c>
      <c r="N3" s="194">
        <v>6</v>
      </c>
      <c r="O3" s="195">
        <v>150</v>
      </c>
      <c r="P3" s="196">
        <v>3600</v>
      </c>
      <c r="Q3" s="193">
        <v>4</v>
      </c>
      <c r="R3" s="194">
        <v>6</v>
      </c>
      <c r="S3" s="195">
        <v>150</v>
      </c>
      <c r="T3" s="196">
        <v>3600</v>
      </c>
      <c r="V3" s="197" t="s">
        <v>100</v>
      </c>
      <c r="W3" s="197"/>
      <c r="X3" s="197"/>
    </row>
    <row r="4" spans="1:24">
      <c r="A4" s="192" t="s">
        <v>101</v>
      </c>
      <c r="B4" s="192" t="s">
        <v>99</v>
      </c>
      <c r="C4" s="198">
        <v>60</v>
      </c>
      <c r="D4" s="192"/>
      <c r="E4" s="193">
        <v>3</v>
      </c>
      <c r="F4" s="195">
        <v>5</v>
      </c>
      <c r="G4" s="195">
        <v>60</v>
      </c>
      <c r="H4" s="196">
        <v>900</v>
      </c>
      <c r="I4" s="193">
        <v>3</v>
      </c>
      <c r="J4" s="195">
        <v>1</v>
      </c>
      <c r="K4" s="195">
        <v>60</v>
      </c>
      <c r="L4" s="196">
        <v>180</v>
      </c>
      <c r="M4" s="193">
        <v>4</v>
      </c>
      <c r="N4" s="195">
        <v>1</v>
      </c>
      <c r="O4" s="195">
        <v>60</v>
      </c>
      <c r="P4" s="196">
        <v>240</v>
      </c>
      <c r="Q4" s="193">
        <v>4</v>
      </c>
      <c r="R4" s="195">
        <v>1</v>
      </c>
      <c r="S4" s="195">
        <v>60</v>
      </c>
      <c r="T4" s="196">
        <v>240</v>
      </c>
      <c r="V4" s="199" t="s">
        <v>102</v>
      </c>
      <c r="W4" s="200"/>
      <c r="X4" s="200"/>
    </row>
    <row r="5" spans="1:24">
      <c r="A5" s="192" t="s">
        <v>29</v>
      </c>
      <c r="B5" s="192" t="s">
        <v>99</v>
      </c>
      <c r="C5" s="198">
        <v>50</v>
      </c>
      <c r="D5" s="192"/>
      <c r="E5" s="193">
        <v>3</v>
      </c>
      <c r="F5" s="194">
        <v>5</v>
      </c>
      <c r="G5" s="195">
        <v>50</v>
      </c>
      <c r="H5" s="196">
        <v>750</v>
      </c>
      <c r="I5" s="193">
        <v>3</v>
      </c>
      <c r="J5" s="194">
        <v>5</v>
      </c>
      <c r="K5" s="195">
        <v>50</v>
      </c>
      <c r="L5" s="196">
        <v>750</v>
      </c>
      <c r="M5" s="193">
        <v>4</v>
      </c>
      <c r="N5" s="194">
        <v>6</v>
      </c>
      <c r="O5" s="195">
        <v>50</v>
      </c>
      <c r="P5" s="196">
        <v>1200</v>
      </c>
      <c r="Q5" s="193">
        <v>4</v>
      </c>
      <c r="R5" s="194">
        <v>6</v>
      </c>
      <c r="S5" s="195">
        <v>50</v>
      </c>
      <c r="T5" s="196">
        <v>1200</v>
      </c>
    </row>
    <row r="6" spans="1:24">
      <c r="A6" s="192" t="s">
        <v>103</v>
      </c>
      <c r="B6" s="192" t="s">
        <v>99</v>
      </c>
      <c r="C6" s="192">
        <v>15</v>
      </c>
      <c r="D6" s="192"/>
      <c r="E6" s="201">
        <v>8</v>
      </c>
      <c r="F6" s="194">
        <v>5</v>
      </c>
      <c r="G6" s="195">
        <v>15</v>
      </c>
      <c r="H6" s="196">
        <v>600</v>
      </c>
      <c r="I6" s="201">
        <v>8</v>
      </c>
      <c r="J6" s="194">
        <v>5</v>
      </c>
      <c r="K6" s="195">
        <v>15</v>
      </c>
      <c r="L6" s="196">
        <v>600</v>
      </c>
      <c r="M6" s="201">
        <v>10</v>
      </c>
      <c r="N6" s="194">
        <v>6</v>
      </c>
      <c r="O6" s="195">
        <v>15</v>
      </c>
      <c r="P6" s="196">
        <v>900</v>
      </c>
      <c r="Q6" s="201">
        <v>10</v>
      </c>
      <c r="R6" s="194">
        <v>6</v>
      </c>
      <c r="S6" s="195">
        <v>15</v>
      </c>
      <c r="T6" s="196">
        <v>900</v>
      </c>
    </row>
    <row r="7" spans="1:24">
      <c r="A7" s="202" t="s">
        <v>104</v>
      </c>
      <c r="B7" s="202"/>
      <c r="C7" s="202"/>
      <c r="D7" s="202"/>
      <c r="E7" s="203"/>
      <c r="F7" s="202"/>
      <c r="G7" s="202"/>
      <c r="H7" s="204">
        <v>4500</v>
      </c>
      <c r="I7" s="203"/>
      <c r="J7" s="202"/>
      <c r="K7" s="202"/>
      <c r="L7" s="204">
        <v>3780</v>
      </c>
      <c r="M7" s="203"/>
      <c r="N7" s="202"/>
      <c r="O7" s="202"/>
      <c r="P7" s="204">
        <v>5940</v>
      </c>
      <c r="Q7" s="203"/>
      <c r="R7" s="202"/>
      <c r="S7" s="202"/>
      <c r="T7" s="204">
        <v>5940</v>
      </c>
    </row>
    <row r="8" spans="1:24">
      <c r="A8" s="192"/>
      <c r="B8" s="192"/>
      <c r="C8" s="192"/>
      <c r="D8" s="192"/>
      <c r="E8" s="193"/>
      <c r="F8" s="194"/>
      <c r="G8" s="194"/>
      <c r="H8" s="196"/>
      <c r="I8" s="193"/>
      <c r="J8" s="194"/>
      <c r="K8" s="194"/>
      <c r="L8" s="196"/>
      <c r="M8" s="193"/>
      <c r="N8" s="194"/>
      <c r="O8" s="194"/>
      <c r="P8" s="196"/>
      <c r="Q8" s="193"/>
      <c r="R8" s="194"/>
      <c r="S8" s="194"/>
      <c r="T8" s="196"/>
    </row>
    <row r="9" spans="1:24">
      <c r="A9" s="192" t="s">
        <v>105</v>
      </c>
      <c r="B9" s="192"/>
      <c r="C9" s="192"/>
      <c r="D9" s="192"/>
      <c r="E9" s="193"/>
      <c r="F9" s="194"/>
      <c r="G9" s="194"/>
      <c r="H9" s="196"/>
      <c r="I9" s="193"/>
      <c r="J9" s="194"/>
      <c r="K9" s="194"/>
      <c r="L9" s="196"/>
      <c r="M9" s="193"/>
      <c r="N9" s="194"/>
      <c r="O9" s="194"/>
      <c r="P9" s="196"/>
      <c r="Q9" s="193"/>
      <c r="R9" s="194"/>
      <c r="S9" s="194"/>
      <c r="T9" s="196"/>
    </row>
    <row r="10" spans="1:24">
      <c r="A10" s="192" t="s">
        <v>106</v>
      </c>
      <c r="B10" s="192" t="s">
        <v>99</v>
      </c>
      <c r="C10" s="192">
        <v>150</v>
      </c>
      <c r="D10" s="192"/>
      <c r="E10" s="201">
        <v>1</v>
      </c>
      <c r="F10" s="194">
        <v>6</v>
      </c>
      <c r="G10" s="195">
        <v>150</v>
      </c>
      <c r="H10" s="196">
        <v>900</v>
      </c>
      <c r="I10" s="201">
        <v>1</v>
      </c>
      <c r="J10" s="194">
        <v>6</v>
      </c>
      <c r="K10" s="195">
        <v>150</v>
      </c>
      <c r="L10" s="196">
        <v>900</v>
      </c>
      <c r="M10" s="201">
        <v>1</v>
      </c>
      <c r="N10" s="194">
        <v>7.1999999999999993</v>
      </c>
      <c r="O10" s="195">
        <v>150</v>
      </c>
      <c r="P10" s="196">
        <v>1080</v>
      </c>
      <c r="Q10" s="201">
        <v>1</v>
      </c>
      <c r="R10" s="194">
        <v>7.1999999999999993</v>
      </c>
      <c r="S10" s="195">
        <v>150</v>
      </c>
      <c r="T10" s="196">
        <v>1080</v>
      </c>
    </row>
    <row r="11" spans="1:24">
      <c r="A11" s="192" t="s">
        <v>107</v>
      </c>
      <c r="B11" s="192" t="s">
        <v>99</v>
      </c>
      <c r="C11" s="192">
        <v>120</v>
      </c>
      <c r="D11" s="192"/>
      <c r="E11" s="201">
        <v>3</v>
      </c>
      <c r="F11" s="194">
        <v>5</v>
      </c>
      <c r="G11" s="195">
        <v>120</v>
      </c>
      <c r="H11" s="196">
        <v>1800</v>
      </c>
      <c r="I11" s="201">
        <v>2</v>
      </c>
      <c r="J11" s="194">
        <v>5</v>
      </c>
      <c r="K11" s="195">
        <v>120</v>
      </c>
      <c r="L11" s="196">
        <v>1200</v>
      </c>
      <c r="M11" s="201">
        <v>2</v>
      </c>
      <c r="N11" s="194">
        <v>6</v>
      </c>
      <c r="O11" s="195">
        <v>120</v>
      </c>
      <c r="P11" s="196">
        <v>1440</v>
      </c>
      <c r="Q11" s="201">
        <v>2</v>
      </c>
      <c r="R11" s="194">
        <v>6</v>
      </c>
      <c r="S11" s="195">
        <v>120</v>
      </c>
      <c r="T11" s="196">
        <v>1440</v>
      </c>
    </row>
    <row r="12" spans="1:24">
      <c r="A12" s="192" t="s">
        <v>108</v>
      </c>
      <c r="B12" s="192" t="s">
        <v>99</v>
      </c>
      <c r="C12" s="192">
        <v>50</v>
      </c>
      <c r="D12" s="192"/>
      <c r="E12" s="201">
        <v>1</v>
      </c>
      <c r="F12" s="194">
        <v>6</v>
      </c>
      <c r="G12" s="195">
        <v>50</v>
      </c>
      <c r="H12" s="196">
        <v>300</v>
      </c>
      <c r="I12" s="201">
        <v>1</v>
      </c>
      <c r="J12" s="194">
        <v>6</v>
      </c>
      <c r="K12" s="195">
        <v>50</v>
      </c>
      <c r="L12" s="196">
        <v>300</v>
      </c>
      <c r="M12" s="201">
        <v>1</v>
      </c>
      <c r="N12" s="194">
        <v>7.1999999999999993</v>
      </c>
      <c r="O12" s="195">
        <v>50</v>
      </c>
      <c r="P12" s="196">
        <v>359.99999999999994</v>
      </c>
      <c r="Q12" s="201">
        <v>1</v>
      </c>
      <c r="R12" s="194">
        <v>7.1999999999999993</v>
      </c>
      <c r="S12" s="195">
        <v>50</v>
      </c>
      <c r="T12" s="196">
        <v>359.99999999999994</v>
      </c>
    </row>
    <row r="13" spans="1:24">
      <c r="A13" s="192" t="s">
        <v>109</v>
      </c>
      <c r="B13" s="192" t="s">
        <v>99</v>
      </c>
      <c r="C13" s="192">
        <v>80</v>
      </c>
      <c r="D13" s="192"/>
      <c r="E13" s="201">
        <v>1</v>
      </c>
      <c r="F13" s="194">
        <v>5</v>
      </c>
      <c r="G13" s="195">
        <v>80</v>
      </c>
      <c r="H13" s="196">
        <v>400</v>
      </c>
      <c r="I13" s="201">
        <v>1</v>
      </c>
      <c r="J13" s="194">
        <v>5</v>
      </c>
      <c r="K13" s="195">
        <v>80</v>
      </c>
      <c r="L13" s="196">
        <v>400</v>
      </c>
      <c r="M13" s="201">
        <v>1</v>
      </c>
      <c r="N13" s="194">
        <v>6</v>
      </c>
      <c r="O13" s="195">
        <v>80</v>
      </c>
      <c r="P13" s="196">
        <v>480</v>
      </c>
      <c r="Q13" s="201">
        <v>1</v>
      </c>
      <c r="R13" s="194">
        <v>6</v>
      </c>
      <c r="S13" s="195">
        <v>80</v>
      </c>
      <c r="T13" s="196">
        <v>480</v>
      </c>
    </row>
    <row r="14" spans="1:24">
      <c r="A14" s="192" t="s">
        <v>110</v>
      </c>
      <c r="B14" s="192" t="s">
        <v>99</v>
      </c>
      <c r="C14" s="192">
        <v>40</v>
      </c>
      <c r="D14" s="192"/>
      <c r="E14" s="201">
        <v>2</v>
      </c>
      <c r="F14" s="194">
        <v>5</v>
      </c>
      <c r="G14" s="195">
        <v>40</v>
      </c>
      <c r="H14" s="196">
        <v>400</v>
      </c>
      <c r="I14" s="201">
        <v>2</v>
      </c>
      <c r="J14" s="194">
        <v>5</v>
      </c>
      <c r="K14" s="195">
        <v>40</v>
      </c>
      <c r="L14" s="196">
        <v>400</v>
      </c>
      <c r="M14" s="201">
        <v>2</v>
      </c>
      <c r="N14" s="194">
        <v>6</v>
      </c>
      <c r="O14" s="195">
        <v>40</v>
      </c>
      <c r="P14" s="196">
        <v>480</v>
      </c>
      <c r="Q14" s="201">
        <v>2</v>
      </c>
      <c r="R14" s="194">
        <v>6</v>
      </c>
      <c r="S14" s="195">
        <v>40</v>
      </c>
      <c r="T14" s="196">
        <v>480</v>
      </c>
    </row>
    <row r="15" spans="1:24">
      <c r="A15" s="202" t="s">
        <v>111</v>
      </c>
      <c r="B15" s="202"/>
      <c r="C15" s="202"/>
      <c r="D15" s="205"/>
      <c r="E15" s="203"/>
      <c r="F15" s="202"/>
      <c r="G15" s="202"/>
      <c r="H15" s="204">
        <v>3800</v>
      </c>
      <c r="I15" s="203"/>
      <c r="J15" s="202"/>
      <c r="K15" s="202"/>
      <c r="L15" s="204">
        <v>3200</v>
      </c>
      <c r="M15" s="203"/>
      <c r="N15" s="202"/>
      <c r="O15" s="202"/>
      <c r="P15" s="204">
        <v>3840</v>
      </c>
      <c r="Q15" s="203"/>
      <c r="R15" s="202"/>
      <c r="S15" s="202"/>
      <c r="T15" s="204">
        <v>3840</v>
      </c>
    </row>
    <row r="16" spans="1:24">
      <c r="A16" s="192"/>
      <c r="B16" s="192"/>
      <c r="C16" s="192"/>
      <c r="D16" s="192"/>
      <c r="E16" s="193"/>
      <c r="F16" s="194"/>
      <c r="G16" s="194"/>
      <c r="H16" s="196"/>
      <c r="I16" s="193"/>
      <c r="J16" s="194"/>
      <c r="K16" s="194"/>
      <c r="L16" s="196"/>
      <c r="M16" s="193"/>
      <c r="N16" s="194"/>
      <c r="O16" s="194"/>
      <c r="P16" s="196"/>
      <c r="Q16" s="193"/>
      <c r="R16" s="194"/>
      <c r="S16" s="194"/>
      <c r="T16" s="196"/>
    </row>
    <row r="17" spans="1:20">
      <c r="A17" s="192" t="s">
        <v>112</v>
      </c>
      <c r="B17" s="192"/>
      <c r="C17" s="192"/>
      <c r="D17" s="192"/>
      <c r="E17" s="193"/>
      <c r="F17" s="194"/>
      <c r="G17" s="194"/>
      <c r="H17" s="196"/>
      <c r="I17" s="193"/>
      <c r="J17" s="194"/>
      <c r="K17" s="194"/>
      <c r="L17" s="196"/>
      <c r="M17" s="193"/>
      <c r="N17" s="194"/>
      <c r="O17" s="194"/>
      <c r="P17" s="196"/>
      <c r="Q17" s="193"/>
      <c r="R17" s="194"/>
      <c r="S17" s="194"/>
      <c r="T17" s="196"/>
    </row>
    <row r="18" spans="1:20">
      <c r="A18" s="192" t="s">
        <v>113</v>
      </c>
      <c r="B18" s="192" t="s">
        <v>99</v>
      </c>
      <c r="C18" s="192">
        <v>150</v>
      </c>
      <c r="D18" s="192"/>
      <c r="E18" s="201">
        <v>1</v>
      </c>
      <c r="F18" s="194">
        <v>5</v>
      </c>
      <c r="G18" s="195">
        <v>150</v>
      </c>
      <c r="H18" s="196">
        <v>750</v>
      </c>
      <c r="I18" s="201">
        <v>1</v>
      </c>
      <c r="J18" s="194">
        <v>5</v>
      </c>
      <c r="K18" s="195">
        <v>150</v>
      </c>
      <c r="L18" s="196">
        <v>750</v>
      </c>
      <c r="M18" s="201">
        <v>1</v>
      </c>
      <c r="N18" s="194">
        <v>6</v>
      </c>
      <c r="O18" s="195">
        <v>150</v>
      </c>
      <c r="P18" s="196">
        <v>900</v>
      </c>
      <c r="Q18" s="201">
        <v>1</v>
      </c>
      <c r="R18" s="194">
        <v>6</v>
      </c>
      <c r="S18" s="195">
        <v>150</v>
      </c>
      <c r="T18" s="196">
        <v>900</v>
      </c>
    </row>
    <row r="19" spans="1:20">
      <c r="A19" s="192" t="s">
        <v>114</v>
      </c>
      <c r="B19" s="192" t="s">
        <v>99</v>
      </c>
      <c r="C19" s="192">
        <v>50</v>
      </c>
      <c r="D19" s="192"/>
      <c r="E19" s="201">
        <v>1</v>
      </c>
      <c r="F19" s="194">
        <v>5</v>
      </c>
      <c r="G19" s="195">
        <v>50</v>
      </c>
      <c r="H19" s="196">
        <v>250</v>
      </c>
      <c r="I19" s="201">
        <v>1</v>
      </c>
      <c r="J19" s="194">
        <v>5</v>
      </c>
      <c r="K19" s="195">
        <v>50</v>
      </c>
      <c r="L19" s="196">
        <v>250</v>
      </c>
      <c r="M19" s="201">
        <v>1</v>
      </c>
      <c r="N19" s="194">
        <v>6</v>
      </c>
      <c r="O19" s="195">
        <v>50</v>
      </c>
      <c r="P19" s="196">
        <v>300</v>
      </c>
      <c r="Q19" s="201">
        <v>1</v>
      </c>
      <c r="R19" s="194">
        <v>6</v>
      </c>
      <c r="S19" s="195">
        <v>50</v>
      </c>
      <c r="T19" s="196">
        <v>300</v>
      </c>
    </row>
    <row r="20" spans="1:20">
      <c r="A20" s="192" t="s">
        <v>115</v>
      </c>
      <c r="B20" s="192" t="s">
        <v>97</v>
      </c>
      <c r="C20" s="192">
        <v>500</v>
      </c>
      <c r="D20" s="192"/>
      <c r="E20" s="193">
        <v>3</v>
      </c>
      <c r="F20" s="195">
        <v>1</v>
      </c>
      <c r="G20" s="195">
        <v>500</v>
      </c>
      <c r="H20" s="196">
        <v>1500</v>
      </c>
      <c r="I20" s="193">
        <v>3</v>
      </c>
      <c r="J20" s="195">
        <v>1</v>
      </c>
      <c r="K20" s="195">
        <v>500</v>
      </c>
      <c r="L20" s="196">
        <v>1500</v>
      </c>
      <c r="M20" s="193">
        <v>4</v>
      </c>
      <c r="N20" s="195">
        <v>1</v>
      </c>
      <c r="O20" s="195">
        <v>500</v>
      </c>
      <c r="P20" s="196">
        <v>2000</v>
      </c>
      <c r="Q20" s="193">
        <v>4</v>
      </c>
      <c r="R20" s="195">
        <v>1</v>
      </c>
      <c r="S20" s="195">
        <v>500</v>
      </c>
      <c r="T20" s="196">
        <v>2000</v>
      </c>
    </row>
    <row r="21" spans="1:20">
      <c r="A21" s="192" t="s">
        <v>116</v>
      </c>
      <c r="B21" s="192" t="s">
        <v>117</v>
      </c>
      <c r="C21" s="192">
        <v>500</v>
      </c>
      <c r="D21" s="192"/>
      <c r="E21" s="201">
        <v>1</v>
      </c>
      <c r="F21" s="195">
        <v>1</v>
      </c>
      <c r="G21" s="195">
        <v>500</v>
      </c>
      <c r="H21" s="196">
        <v>500</v>
      </c>
      <c r="I21" s="201">
        <v>1</v>
      </c>
      <c r="J21" s="195">
        <v>1</v>
      </c>
      <c r="K21" s="195">
        <v>500</v>
      </c>
      <c r="L21" s="196">
        <v>500</v>
      </c>
      <c r="M21" s="201">
        <v>1</v>
      </c>
      <c r="N21" s="195">
        <v>1</v>
      </c>
      <c r="O21" s="195">
        <v>500</v>
      </c>
      <c r="P21" s="196">
        <v>500</v>
      </c>
      <c r="Q21" s="201">
        <v>1</v>
      </c>
      <c r="R21" s="195">
        <v>1</v>
      </c>
      <c r="S21" s="195">
        <v>500</v>
      </c>
      <c r="T21" s="196">
        <v>500</v>
      </c>
    </row>
    <row r="22" spans="1:20">
      <c r="A22" s="192" t="s">
        <v>118</v>
      </c>
      <c r="B22" s="192" t="s">
        <v>117</v>
      </c>
      <c r="C22" s="192">
        <v>300</v>
      </c>
      <c r="D22" s="192"/>
      <c r="E22" s="201">
        <v>1</v>
      </c>
      <c r="F22" s="195">
        <v>1</v>
      </c>
      <c r="G22" s="195">
        <v>300</v>
      </c>
      <c r="H22" s="196">
        <v>300</v>
      </c>
      <c r="I22" s="201">
        <v>1</v>
      </c>
      <c r="J22" s="195">
        <v>1</v>
      </c>
      <c r="K22" s="195">
        <v>300</v>
      </c>
      <c r="L22" s="196">
        <v>300</v>
      </c>
      <c r="M22" s="201">
        <v>1</v>
      </c>
      <c r="N22" s="195">
        <v>1</v>
      </c>
      <c r="O22" s="195">
        <v>300</v>
      </c>
      <c r="P22" s="196">
        <v>300</v>
      </c>
      <c r="Q22" s="201">
        <v>1</v>
      </c>
      <c r="R22" s="195">
        <v>1</v>
      </c>
      <c r="S22" s="195">
        <v>300</v>
      </c>
      <c r="T22" s="196">
        <v>300</v>
      </c>
    </row>
    <row r="23" spans="1:20">
      <c r="A23" s="192" t="s">
        <v>119</v>
      </c>
      <c r="B23" s="192" t="s">
        <v>99</v>
      </c>
      <c r="C23" s="192">
        <v>75</v>
      </c>
      <c r="D23" s="192"/>
      <c r="E23" s="201">
        <v>1</v>
      </c>
      <c r="F23" s="194">
        <v>5</v>
      </c>
      <c r="G23" s="195">
        <v>75</v>
      </c>
      <c r="H23" s="196">
        <v>375</v>
      </c>
      <c r="I23" s="201">
        <v>1</v>
      </c>
      <c r="J23" s="194">
        <v>5</v>
      </c>
      <c r="K23" s="195">
        <v>75</v>
      </c>
      <c r="L23" s="196">
        <v>375</v>
      </c>
      <c r="M23" s="201">
        <v>1</v>
      </c>
      <c r="N23" s="194">
        <v>6</v>
      </c>
      <c r="O23" s="195">
        <v>75</v>
      </c>
      <c r="P23" s="196">
        <v>450</v>
      </c>
      <c r="Q23" s="201">
        <v>1</v>
      </c>
      <c r="R23" s="194">
        <v>6</v>
      </c>
      <c r="S23" s="195">
        <v>75</v>
      </c>
      <c r="T23" s="196">
        <v>450</v>
      </c>
    </row>
    <row r="24" spans="1:20">
      <c r="A24" s="192" t="s">
        <v>120</v>
      </c>
      <c r="B24" s="192" t="s">
        <v>99</v>
      </c>
      <c r="C24" s="192">
        <v>50</v>
      </c>
      <c r="D24" s="192"/>
      <c r="E24" s="201">
        <v>1</v>
      </c>
      <c r="F24" s="194">
        <v>5</v>
      </c>
      <c r="G24" s="195">
        <v>50</v>
      </c>
      <c r="H24" s="196">
        <v>250</v>
      </c>
      <c r="I24" s="201">
        <v>1</v>
      </c>
      <c r="J24" s="194">
        <v>5</v>
      </c>
      <c r="K24" s="195">
        <v>50</v>
      </c>
      <c r="L24" s="196">
        <v>250</v>
      </c>
      <c r="M24" s="201">
        <v>1</v>
      </c>
      <c r="N24" s="194">
        <v>6</v>
      </c>
      <c r="O24" s="195">
        <v>50</v>
      </c>
      <c r="P24" s="196">
        <v>300</v>
      </c>
      <c r="Q24" s="201">
        <v>1</v>
      </c>
      <c r="R24" s="194">
        <v>6</v>
      </c>
      <c r="S24" s="195">
        <v>50</v>
      </c>
      <c r="T24" s="196">
        <v>300</v>
      </c>
    </row>
    <row r="25" spans="1:20">
      <c r="A25" s="202" t="s">
        <v>121</v>
      </c>
      <c r="B25" s="202"/>
      <c r="C25" s="202"/>
      <c r="D25" s="205"/>
      <c r="E25" s="203"/>
      <c r="F25" s="202"/>
      <c r="G25" s="202"/>
      <c r="H25" s="204">
        <v>3925</v>
      </c>
      <c r="I25" s="203"/>
      <c r="J25" s="202"/>
      <c r="K25" s="202"/>
      <c r="L25" s="204">
        <v>3925</v>
      </c>
      <c r="M25" s="203"/>
      <c r="N25" s="202"/>
      <c r="O25" s="202"/>
      <c r="P25" s="204">
        <v>4750</v>
      </c>
      <c r="Q25" s="203"/>
      <c r="R25" s="202"/>
      <c r="S25" s="202"/>
      <c r="T25" s="204">
        <v>4750</v>
      </c>
    </row>
    <row r="26" spans="1:20">
      <c r="A26" s="192"/>
      <c r="B26" s="192"/>
      <c r="C26" s="192"/>
      <c r="D26" s="192"/>
      <c r="E26" s="193"/>
      <c r="F26" s="194"/>
      <c r="G26" s="194"/>
      <c r="H26" s="196"/>
      <c r="I26" s="193"/>
      <c r="J26" s="194"/>
      <c r="K26" s="194"/>
      <c r="L26" s="196"/>
      <c r="M26" s="193"/>
      <c r="N26" s="194"/>
      <c r="O26" s="194"/>
      <c r="P26" s="196"/>
      <c r="Q26" s="193"/>
      <c r="R26" s="194"/>
      <c r="S26" s="194"/>
      <c r="T26" s="196"/>
    </row>
    <row r="27" spans="1:20">
      <c r="A27" s="206" t="s">
        <v>122</v>
      </c>
      <c r="B27" s="206"/>
      <c r="C27" s="206"/>
      <c r="D27" s="206"/>
      <c r="E27" s="207"/>
      <c r="F27" s="206"/>
      <c r="G27" s="206"/>
      <c r="H27" s="208">
        <v>12225</v>
      </c>
      <c r="I27" s="207"/>
      <c r="J27" s="206"/>
      <c r="K27" s="206"/>
      <c r="L27" s="208">
        <v>10905</v>
      </c>
      <c r="M27" s="207"/>
      <c r="N27" s="206"/>
      <c r="O27" s="206"/>
      <c r="P27" s="208">
        <v>14530</v>
      </c>
      <c r="Q27" s="207"/>
      <c r="R27" s="206"/>
      <c r="S27" s="206"/>
      <c r="T27" s="208">
        <v>14530</v>
      </c>
    </row>
    <row r="28" spans="1:20">
      <c r="A28" s="192"/>
      <c r="B28" s="192"/>
      <c r="C28" s="192"/>
      <c r="D28" s="192"/>
      <c r="E28" s="193"/>
      <c r="F28" s="194"/>
      <c r="G28" s="194"/>
      <c r="H28" s="196"/>
      <c r="I28" s="193"/>
      <c r="J28" s="194"/>
      <c r="K28" s="194"/>
      <c r="L28" s="209"/>
      <c r="M28" s="193"/>
      <c r="N28" s="194"/>
      <c r="O28" s="194"/>
      <c r="P28" s="209"/>
      <c r="Q28" s="193"/>
      <c r="R28" s="194"/>
      <c r="S28" s="194"/>
      <c r="T28" s="209"/>
    </row>
    <row r="29" spans="1:20">
      <c r="A29" s="206" t="s">
        <v>123</v>
      </c>
      <c r="B29" s="206" t="s">
        <v>97</v>
      </c>
      <c r="C29" s="206"/>
      <c r="D29" s="206"/>
      <c r="E29" s="207"/>
      <c r="F29" s="206"/>
      <c r="G29" s="206"/>
      <c r="H29" s="208">
        <v>3</v>
      </c>
      <c r="I29" s="207"/>
      <c r="J29" s="206"/>
      <c r="K29" s="206"/>
      <c r="L29" s="210">
        <v>3</v>
      </c>
      <c r="M29" s="207"/>
      <c r="N29" s="206"/>
      <c r="O29" s="206"/>
      <c r="P29" s="210">
        <v>4</v>
      </c>
      <c r="Q29" s="207"/>
      <c r="R29" s="206"/>
      <c r="S29" s="206"/>
      <c r="T29" s="210">
        <v>4</v>
      </c>
    </row>
    <row r="30" spans="1:20" ht="15.75" thickBot="1">
      <c r="A30" s="211" t="s">
        <v>124</v>
      </c>
      <c r="B30" s="211" t="s">
        <v>99</v>
      </c>
      <c r="C30" s="211"/>
      <c r="D30" s="211"/>
      <c r="E30" s="212"/>
      <c r="F30" s="213"/>
      <c r="G30" s="213"/>
      <c r="H30" s="214">
        <v>5</v>
      </c>
      <c r="I30" s="212"/>
      <c r="J30" s="213"/>
      <c r="K30" s="213"/>
      <c r="L30" s="215">
        <v>5</v>
      </c>
      <c r="M30" s="212"/>
      <c r="N30" s="213"/>
      <c r="O30" s="213"/>
      <c r="P30" s="215">
        <v>6</v>
      </c>
      <c r="Q30" s="212"/>
      <c r="R30" s="213"/>
      <c r="S30" s="213"/>
      <c r="T30" s="215">
        <v>6</v>
      </c>
    </row>
    <row r="31" spans="1:20" ht="15.75" thickBot="1"/>
    <row r="32" spans="1:20">
      <c r="A32" s="187" t="s">
        <v>77</v>
      </c>
      <c r="C32" s="188" t="s">
        <v>125</v>
      </c>
      <c r="E32" s="189" t="s">
        <v>93</v>
      </c>
      <c r="F32" s="190" t="s">
        <v>94</v>
      </c>
      <c r="G32" s="190" t="s">
        <v>95</v>
      </c>
      <c r="H32" s="191">
        <v>42767</v>
      </c>
      <c r="I32" s="189" t="s">
        <v>93</v>
      </c>
      <c r="J32" s="190" t="s">
        <v>94</v>
      </c>
      <c r="K32" s="190" t="s">
        <v>95</v>
      </c>
      <c r="L32" s="191">
        <v>42856</v>
      </c>
      <c r="M32" s="189" t="s">
        <v>93</v>
      </c>
      <c r="N32" s="190" t="s">
        <v>94</v>
      </c>
      <c r="O32" s="190" t="s">
        <v>95</v>
      </c>
      <c r="P32" s="191">
        <v>43009</v>
      </c>
      <c r="Q32" s="189" t="s">
        <v>93</v>
      </c>
      <c r="R32" s="190" t="s">
        <v>94</v>
      </c>
      <c r="S32" s="190" t="s">
        <v>95</v>
      </c>
      <c r="T32" s="191">
        <v>43132</v>
      </c>
    </row>
    <row r="33" spans="1:20">
      <c r="A33" s="192" t="s">
        <v>126</v>
      </c>
      <c r="B33" s="192" t="s">
        <v>97</v>
      </c>
      <c r="C33" s="192">
        <v>0</v>
      </c>
      <c r="D33" s="192"/>
      <c r="E33" s="193">
        <v>2</v>
      </c>
      <c r="F33" s="194">
        <v>5</v>
      </c>
      <c r="G33" s="195">
        <v>0</v>
      </c>
      <c r="H33" s="196">
        <v>0</v>
      </c>
      <c r="I33" s="193">
        <v>3</v>
      </c>
      <c r="J33" s="194">
        <v>5</v>
      </c>
      <c r="K33" s="195">
        <v>0</v>
      </c>
      <c r="L33" s="196">
        <v>0</v>
      </c>
      <c r="M33" s="193">
        <v>4</v>
      </c>
      <c r="N33" s="194">
        <v>6</v>
      </c>
      <c r="O33" s="195">
        <v>0</v>
      </c>
      <c r="P33" s="196">
        <v>0</v>
      </c>
      <c r="Q33" s="193">
        <v>4</v>
      </c>
      <c r="R33" s="194">
        <v>6</v>
      </c>
      <c r="S33" s="195">
        <v>0</v>
      </c>
      <c r="T33" s="196">
        <v>0</v>
      </c>
    </row>
    <row r="34" spans="1:20">
      <c r="A34" s="192" t="s">
        <v>127</v>
      </c>
      <c r="B34" s="192" t="s">
        <v>99</v>
      </c>
      <c r="C34" s="192">
        <v>150</v>
      </c>
      <c r="D34" s="192"/>
      <c r="E34" s="193">
        <v>2</v>
      </c>
      <c r="F34" s="194">
        <v>5</v>
      </c>
      <c r="G34" s="195">
        <v>150</v>
      </c>
      <c r="H34" s="196">
        <v>1500</v>
      </c>
      <c r="I34" s="193">
        <v>3</v>
      </c>
      <c r="J34" s="194">
        <v>5</v>
      </c>
      <c r="K34" s="195">
        <v>150</v>
      </c>
      <c r="L34" s="196">
        <v>2250</v>
      </c>
      <c r="M34" s="193">
        <v>4</v>
      </c>
      <c r="N34" s="194">
        <v>6</v>
      </c>
      <c r="O34" s="195">
        <v>150</v>
      </c>
      <c r="P34" s="196">
        <v>3600</v>
      </c>
      <c r="Q34" s="193">
        <v>4</v>
      </c>
      <c r="R34" s="194">
        <v>6</v>
      </c>
      <c r="S34" s="195">
        <v>150</v>
      </c>
      <c r="T34" s="196">
        <v>3600</v>
      </c>
    </row>
    <row r="35" spans="1:20">
      <c r="A35" s="192" t="s">
        <v>101</v>
      </c>
      <c r="B35" s="192" t="s">
        <v>99</v>
      </c>
      <c r="C35" s="198">
        <v>60</v>
      </c>
      <c r="D35" s="192"/>
      <c r="E35" s="193">
        <v>2</v>
      </c>
      <c r="F35" s="195">
        <v>1</v>
      </c>
      <c r="G35" s="195">
        <v>60</v>
      </c>
      <c r="H35" s="196">
        <v>120</v>
      </c>
      <c r="I35" s="193">
        <v>3</v>
      </c>
      <c r="J35" s="195">
        <v>1</v>
      </c>
      <c r="K35" s="195">
        <v>60</v>
      </c>
      <c r="L35" s="196">
        <v>180</v>
      </c>
      <c r="M35" s="193">
        <v>4</v>
      </c>
      <c r="N35" s="195">
        <v>1</v>
      </c>
      <c r="O35" s="195">
        <v>60</v>
      </c>
      <c r="P35" s="196">
        <v>240</v>
      </c>
      <c r="Q35" s="193">
        <v>4</v>
      </c>
      <c r="R35" s="195">
        <v>1</v>
      </c>
      <c r="S35" s="195">
        <v>60</v>
      </c>
      <c r="T35" s="196">
        <v>240</v>
      </c>
    </row>
    <row r="36" spans="1:20">
      <c r="A36" s="192" t="s">
        <v>29</v>
      </c>
      <c r="B36" s="192" t="s">
        <v>99</v>
      </c>
      <c r="C36" s="198">
        <v>50</v>
      </c>
      <c r="D36" s="192"/>
      <c r="E36" s="193">
        <v>2</v>
      </c>
      <c r="F36" s="194">
        <v>4</v>
      </c>
      <c r="G36" s="195">
        <v>50</v>
      </c>
      <c r="H36" s="196">
        <v>400</v>
      </c>
      <c r="I36" s="193">
        <v>3</v>
      </c>
      <c r="J36" s="194">
        <v>5</v>
      </c>
      <c r="K36" s="195">
        <v>50</v>
      </c>
      <c r="L36" s="196">
        <v>750</v>
      </c>
      <c r="M36" s="193">
        <v>4</v>
      </c>
      <c r="N36" s="194">
        <v>6</v>
      </c>
      <c r="O36" s="195">
        <v>50</v>
      </c>
      <c r="P36" s="196">
        <v>1200</v>
      </c>
      <c r="Q36" s="193">
        <v>4</v>
      </c>
      <c r="R36" s="194">
        <v>6</v>
      </c>
      <c r="S36" s="195">
        <v>50</v>
      </c>
      <c r="T36" s="196">
        <v>1200</v>
      </c>
    </row>
    <row r="37" spans="1:20">
      <c r="A37" s="192" t="s">
        <v>128</v>
      </c>
      <c r="B37" s="192" t="s">
        <v>99</v>
      </c>
      <c r="C37" s="192">
        <v>15</v>
      </c>
      <c r="D37" s="192"/>
      <c r="E37" s="201">
        <v>6</v>
      </c>
      <c r="F37" s="194">
        <v>5</v>
      </c>
      <c r="G37" s="195">
        <v>15</v>
      </c>
      <c r="H37" s="196">
        <v>450</v>
      </c>
      <c r="I37" s="201">
        <v>8</v>
      </c>
      <c r="J37" s="194">
        <v>5</v>
      </c>
      <c r="K37" s="195">
        <v>15</v>
      </c>
      <c r="L37" s="196">
        <v>600</v>
      </c>
      <c r="M37" s="201">
        <v>10</v>
      </c>
      <c r="N37" s="194">
        <v>6</v>
      </c>
      <c r="O37" s="195">
        <v>15</v>
      </c>
      <c r="P37" s="196">
        <v>900</v>
      </c>
      <c r="Q37" s="201">
        <v>10</v>
      </c>
      <c r="R37" s="194">
        <v>6</v>
      </c>
      <c r="S37" s="195">
        <v>15</v>
      </c>
      <c r="T37" s="196">
        <v>900</v>
      </c>
    </row>
    <row r="38" spans="1:20">
      <c r="A38" s="202" t="s">
        <v>104</v>
      </c>
      <c r="B38" s="202"/>
      <c r="C38" s="202"/>
      <c r="D38" s="202"/>
      <c r="E38" s="203"/>
      <c r="F38" s="202"/>
      <c r="G38" s="202"/>
      <c r="H38" s="204">
        <v>2470</v>
      </c>
      <c r="I38" s="203"/>
      <c r="J38" s="202"/>
      <c r="K38" s="202"/>
      <c r="L38" s="204">
        <v>3780</v>
      </c>
      <c r="M38" s="203"/>
      <c r="N38" s="202"/>
      <c r="O38" s="202"/>
      <c r="P38" s="204">
        <v>5940</v>
      </c>
      <c r="Q38" s="203"/>
      <c r="R38" s="202"/>
      <c r="S38" s="202"/>
      <c r="T38" s="204">
        <v>5940</v>
      </c>
    </row>
    <row r="39" spans="1:20">
      <c r="A39" s="192"/>
      <c r="B39" s="192"/>
      <c r="C39" s="192"/>
      <c r="D39" s="192"/>
      <c r="E39" s="193"/>
      <c r="F39" s="194"/>
      <c r="G39" s="194"/>
      <c r="H39" s="196"/>
      <c r="I39" s="193"/>
      <c r="J39" s="194"/>
      <c r="K39" s="194"/>
      <c r="L39" s="196"/>
      <c r="M39" s="193"/>
      <c r="N39" s="194"/>
      <c r="O39" s="194"/>
      <c r="P39" s="196"/>
      <c r="Q39" s="193"/>
      <c r="R39" s="194"/>
      <c r="S39" s="194"/>
      <c r="T39" s="196"/>
    </row>
    <row r="40" spans="1:20">
      <c r="A40" s="192" t="s">
        <v>105</v>
      </c>
      <c r="B40" s="192"/>
      <c r="C40" s="192"/>
      <c r="D40" s="192"/>
      <c r="E40" s="193"/>
      <c r="F40" s="194"/>
      <c r="G40" s="194"/>
      <c r="H40" s="196"/>
      <c r="I40" s="193"/>
      <c r="J40" s="194"/>
      <c r="K40" s="194"/>
      <c r="L40" s="196"/>
      <c r="M40" s="193"/>
      <c r="N40" s="194"/>
      <c r="O40" s="194"/>
      <c r="P40" s="196"/>
      <c r="Q40" s="193"/>
      <c r="R40" s="194"/>
      <c r="S40" s="194"/>
      <c r="T40" s="196"/>
    </row>
    <row r="41" spans="1:20">
      <c r="A41" s="192" t="s">
        <v>106</v>
      </c>
      <c r="B41" s="192" t="s">
        <v>99</v>
      </c>
      <c r="C41" s="192">
        <v>150</v>
      </c>
      <c r="D41" s="192"/>
      <c r="E41" s="201">
        <v>1</v>
      </c>
      <c r="F41" s="194">
        <v>4.8</v>
      </c>
      <c r="G41" s="195">
        <v>150</v>
      </c>
      <c r="H41" s="196">
        <v>720</v>
      </c>
      <c r="I41" s="201">
        <v>1</v>
      </c>
      <c r="J41" s="194">
        <v>6</v>
      </c>
      <c r="K41" s="195">
        <v>150</v>
      </c>
      <c r="L41" s="196">
        <v>900</v>
      </c>
      <c r="M41" s="201">
        <v>1</v>
      </c>
      <c r="N41" s="194">
        <v>7.1999999999999993</v>
      </c>
      <c r="O41" s="195">
        <v>150</v>
      </c>
      <c r="P41" s="196">
        <v>1080</v>
      </c>
      <c r="Q41" s="201">
        <v>1</v>
      </c>
      <c r="R41" s="194">
        <v>7.1999999999999993</v>
      </c>
      <c r="S41" s="195">
        <v>150</v>
      </c>
      <c r="T41" s="196">
        <v>1080</v>
      </c>
    </row>
    <row r="42" spans="1:20">
      <c r="A42" s="192" t="s">
        <v>107</v>
      </c>
      <c r="B42" s="192" t="s">
        <v>99</v>
      </c>
      <c r="C42" s="192">
        <v>120</v>
      </c>
      <c r="D42" s="192"/>
      <c r="E42" s="201">
        <v>2</v>
      </c>
      <c r="F42" s="194">
        <v>4</v>
      </c>
      <c r="G42" s="195">
        <v>120</v>
      </c>
      <c r="H42" s="196">
        <v>960</v>
      </c>
      <c r="I42" s="201">
        <v>2</v>
      </c>
      <c r="J42" s="194">
        <v>5</v>
      </c>
      <c r="K42" s="195">
        <v>120</v>
      </c>
      <c r="L42" s="196">
        <v>1200</v>
      </c>
      <c r="M42" s="201">
        <v>2</v>
      </c>
      <c r="N42" s="194">
        <v>6</v>
      </c>
      <c r="O42" s="195">
        <v>120</v>
      </c>
      <c r="P42" s="196">
        <v>1440</v>
      </c>
      <c r="Q42" s="201">
        <v>2</v>
      </c>
      <c r="R42" s="194">
        <v>6</v>
      </c>
      <c r="S42" s="195">
        <v>120</v>
      </c>
      <c r="T42" s="196">
        <v>1440</v>
      </c>
    </row>
    <row r="43" spans="1:20">
      <c r="A43" s="192" t="s">
        <v>108</v>
      </c>
      <c r="B43" s="192" t="s">
        <v>99</v>
      </c>
      <c r="C43" s="192">
        <v>50</v>
      </c>
      <c r="D43" s="192"/>
      <c r="E43" s="201">
        <v>1</v>
      </c>
      <c r="F43" s="194">
        <v>4.8</v>
      </c>
      <c r="G43" s="195">
        <v>50</v>
      </c>
      <c r="H43" s="196">
        <v>240</v>
      </c>
      <c r="I43" s="201">
        <v>1</v>
      </c>
      <c r="J43" s="194">
        <v>6</v>
      </c>
      <c r="K43" s="195">
        <v>50</v>
      </c>
      <c r="L43" s="196">
        <v>300</v>
      </c>
      <c r="M43" s="201">
        <v>1</v>
      </c>
      <c r="N43" s="194">
        <v>7.1999999999999993</v>
      </c>
      <c r="O43" s="195">
        <v>50</v>
      </c>
      <c r="P43" s="196">
        <v>359.99999999999994</v>
      </c>
      <c r="Q43" s="201">
        <v>1</v>
      </c>
      <c r="R43" s="194">
        <v>7.1999999999999993</v>
      </c>
      <c r="S43" s="195">
        <v>50</v>
      </c>
      <c r="T43" s="196">
        <v>359.99999999999994</v>
      </c>
    </row>
    <row r="44" spans="1:20">
      <c r="A44" s="192" t="s">
        <v>109</v>
      </c>
      <c r="B44" s="192" t="s">
        <v>99</v>
      </c>
      <c r="C44" s="192">
        <v>80</v>
      </c>
      <c r="D44" s="192"/>
      <c r="E44" s="201">
        <v>1</v>
      </c>
      <c r="F44" s="194">
        <v>4</v>
      </c>
      <c r="G44" s="195">
        <v>80</v>
      </c>
      <c r="H44" s="196">
        <v>320</v>
      </c>
      <c r="I44" s="201">
        <v>1</v>
      </c>
      <c r="J44" s="194">
        <v>5</v>
      </c>
      <c r="K44" s="195">
        <v>80</v>
      </c>
      <c r="L44" s="196">
        <v>400</v>
      </c>
      <c r="M44" s="201">
        <v>1</v>
      </c>
      <c r="N44" s="194">
        <v>6</v>
      </c>
      <c r="O44" s="195">
        <v>80</v>
      </c>
      <c r="P44" s="196">
        <v>480</v>
      </c>
      <c r="Q44" s="201">
        <v>1</v>
      </c>
      <c r="R44" s="194">
        <v>6</v>
      </c>
      <c r="S44" s="195">
        <v>80</v>
      </c>
      <c r="T44" s="196">
        <v>480</v>
      </c>
    </row>
    <row r="45" spans="1:20">
      <c r="A45" s="192" t="s">
        <v>110</v>
      </c>
      <c r="B45" s="192" t="s">
        <v>99</v>
      </c>
      <c r="C45" s="192">
        <v>40</v>
      </c>
      <c r="D45" s="192"/>
      <c r="E45" s="201">
        <v>2</v>
      </c>
      <c r="F45" s="194">
        <v>4</v>
      </c>
      <c r="G45" s="195">
        <v>40</v>
      </c>
      <c r="H45" s="196">
        <v>320</v>
      </c>
      <c r="I45" s="201">
        <v>2</v>
      </c>
      <c r="J45" s="194">
        <v>5</v>
      </c>
      <c r="K45" s="195">
        <v>40</v>
      </c>
      <c r="L45" s="196">
        <v>400</v>
      </c>
      <c r="M45" s="201">
        <v>2</v>
      </c>
      <c r="N45" s="194">
        <v>6</v>
      </c>
      <c r="O45" s="195">
        <v>40</v>
      </c>
      <c r="P45" s="196">
        <v>480</v>
      </c>
      <c r="Q45" s="201">
        <v>2</v>
      </c>
      <c r="R45" s="194">
        <v>6</v>
      </c>
      <c r="S45" s="195">
        <v>40</v>
      </c>
      <c r="T45" s="196">
        <v>480</v>
      </c>
    </row>
    <row r="46" spans="1:20">
      <c r="A46" s="202" t="s">
        <v>111</v>
      </c>
      <c r="B46" s="202"/>
      <c r="C46" s="202"/>
      <c r="D46" s="205"/>
      <c r="E46" s="203"/>
      <c r="F46" s="202"/>
      <c r="G46" s="202"/>
      <c r="H46" s="204">
        <v>2560</v>
      </c>
      <c r="I46" s="203"/>
      <c r="J46" s="202"/>
      <c r="K46" s="202"/>
      <c r="L46" s="204">
        <v>3200</v>
      </c>
      <c r="M46" s="203"/>
      <c r="N46" s="202"/>
      <c r="O46" s="202"/>
      <c r="P46" s="204">
        <v>3840</v>
      </c>
      <c r="Q46" s="203"/>
      <c r="R46" s="202"/>
      <c r="S46" s="202"/>
      <c r="T46" s="204">
        <v>3840</v>
      </c>
    </row>
    <row r="47" spans="1:20">
      <c r="A47" s="192"/>
      <c r="B47" s="192"/>
      <c r="C47" s="192"/>
      <c r="D47" s="192"/>
      <c r="E47" s="193"/>
      <c r="F47" s="194"/>
      <c r="G47" s="194"/>
      <c r="H47" s="196"/>
      <c r="I47" s="193"/>
      <c r="J47" s="194"/>
      <c r="K47" s="194"/>
      <c r="L47" s="196"/>
      <c r="M47" s="193"/>
      <c r="N47" s="194"/>
      <c r="O47" s="194"/>
      <c r="P47" s="196"/>
      <c r="Q47" s="193"/>
      <c r="R47" s="194"/>
      <c r="S47" s="194"/>
      <c r="T47" s="196"/>
    </row>
    <row r="48" spans="1:20">
      <c r="A48" s="192" t="s">
        <v>112</v>
      </c>
      <c r="B48" s="192"/>
      <c r="C48" s="192"/>
      <c r="D48" s="192"/>
      <c r="E48" s="193"/>
      <c r="F48" s="194"/>
      <c r="G48" s="194"/>
      <c r="H48" s="196"/>
      <c r="I48" s="193"/>
      <c r="J48" s="194"/>
      <c r="K48" s="194"/>
      <c r="L48" s="196"/>
      <c r="M48" s="193"/>
      <c r="N48" s="194"/>
      <c r="O48" s="194"/>
      <c r="P48" s="196"/>
      <c r="Q48" s="193"/>
      <c r="R48" s="194"/>
      <c r="S48" s="194"/>
      <c r="T48" s="196"/>
    </row>
    <row r="49" spans="1:20">
      <c r="A49" s="192" t="s">
        <v>113</v>
      </c>
      <c r="B49" s="192" t="s">
        <v>99</v>
      </c>
      <c r="C49" s="192">
        <v>150</v>
      </c>
      <c r="D49" s="192"/>
      <c r="E49" s="201">
        <v>1</v>
      </c>
      <c r="F49" s="194">
        <v>4</v>
      </c>
      <c r="G49" s="195">
        <v>150</v>
      </c>
      <c r="H49" s="196">
        <v>600</v>
      </c>
      <c r="I49" s="201">
        <v>1</v>
      </c>
      <c r="J49" s="194">
        <v>5</v>
      </c>
      <c r="K49" s="195">
        <v>150</v>
      </c>
      <c r="L49" s="196">
        <v>750</v>
      </c>
      <c r="M49" s="201">
        <v>1</v>
      </c>
      <c r="N49" s="194">
        <v>6</v>
      </c>
      <c r="O49" s="195">
        <v>150</v>
      </c>
      <c r="P49" s="196">
        <v>900</v>
      </c>
      <c r="Q49" s="201">
        <v>1</v>
      </c>
      <c r="R49" s="194">
        <v>6</v>
      </c>
      <c r="S49" s="195">
        <v>150</v>
      </c>
      <c r="T49" s="196">
        <v>900</v>
      </c>
    </row>
    <row r="50" spans="1:20">
      <c r="A50" s="192" t="s">
        <v>114</v>
      </c>
      <c r="B50" s="192" t="s">
        <v>99</v>
      </c>
      <c r="C50" s="192">
        <v>50</v>
      </c>
      <c r="D50" s="192"/>
      <c r="E50" s="201">
        <v>1</v>
      </c>
      <c r="F50" s="194">
        <v>4</v>
      </c>
      <c r="G50" s="195">
        <v>50</v>
      </c>
      <c r="H50" s="196">
        <v>200</v>
      </c>
      <c r="I50" s="201">
        <v>1</v>
      </c>
      <c r="J50" s="194">
        <v>5</v>
      </c>
      <c r="K50" s="195">
        <v>50</v>
      </c>
      <c r="L50" s="196">
        <v>250</v>
      </c>
      <c r="M50" s="201">
        <v>1</v>
      </c>
      <c r="N50" s="194">
        <v>6</v>
      </c>
      <c r="O50" s="195">
        <v>50</v>
      </c>
      <c r="P50" s="196">
        <v>300</v>
      </c>
      <c r="Q50" s="201">
        <v>1</v>
      </c>
      <c r="R50" s="194">
        <v>6</v>
      </c>
      <c r="S50" s="195">
        <v>50</v>
      </c>
      <c r="T50" s="196">
        <v>300</v>
      </c>
    </row>
    <row r="51" spans="1:20">
      <c r="A51" s="192" t="s">
        <v>115</v>
      </c>
      <c r="B51" s="192" t="s">
        <v>97</v>
      </c>
      <c r="C51" s="192">
        <v>500</v>
      </c>
      <c r="D51" s="192"/>
      <c r="E51" s="193">
        <v>2</v>
      </c>
      <c r="F51" s="195">
        <v>1</v>
      </c>
      <c r="G51" s="195">
        <v>500</v>
      </c>
      <c r="H51" s="196">
        <v>1000</v>
      </c>
      <c r="I51" s="193">
        <v>3</v>
      </c>
      <c r="J51" s="195">
        <v>1</v>
      </c>
      <c r="K51" s="195">
        <v>500</v>
      </c>
      <c r="L51" s="196">
        <v>1500</v>
      </c>
      <c r="M51" s="193">
        <v>4</v>
      </c>
      <c r="N51" s="195">
        <v>1</v>
      </c>
      <c r="O51" s="195">
        <v>500</v>
      </c>
      <c r="P51" s="196">
        <v>2000</v>
      </c>
      <c r="Q51" s="193">
        <v>4</v>
      </c>
      <c r="R51" s="195">
        <v>1</v>
      </c>
      <c r="S51" s="195">
        <v>500</v>
      </c>
      <c r="T51" s="196">
        <v>2000</v>
      </c>
    </row>
    <row r="52" spans="1:20">
      <c r="A52" s="192" t="s">
        <v>116</v>
      </c>
      <c r="B52" s="192" t="s">
        <v>117</v>
      </c>
      <c r="C52" s="192">
        <v>500</v>
      </c>
      <c r="D52" s="192"/>
      <c r="E52" s="201">
        <v>1</v>
      </c>
      <c r="F52" s="195">
        <v>1</v>
      </c>
      <c r="G52" s="195">
        <v>500</v>
      </c>
      <c r="H52" s="196">
        <v>500</v>
      </c>
      <c r="I52" s="201">
        <v>1</v>
      </c>
      <c r="J52" s="195">
        <v>1</v>
      </c>
      <c r="K52" s="195">
        <v>500</v>
      </c>
      <c r="L52" s="196">
        <v>500</v>
      </c>
      <c r="M52" s="201">
        <v>1</v>
      </c>
      <c r="N52" s="195">
        <v>1</v>
      </c>
      <c r="O52" s="195">
        <v>500</v>
      </c>
      <c r="P52" s="196">
        <v>500</v>
      </c>
      <c r="Q52" s="201">
        <v>1</v>
      </c>
      <c r="R52" s="195">
        <v>1</v>
      </c>
      <c r="S52" s="195">
        <v>500</v>
      </c>
      <c r="T52" s="196">
        <v>500</v>
      </c>
    </row>
    <row r="53" spans="1:20">
      <c r="A53" s="192" t="s">
        <v>118</v>
      </c>
      <c r="B53" s="192" t="s">
        <v>117</v>
      </c>
      <c r="C53" s="192">
        <v>300</v>
      </c>
      <c r="D53" s="192"/>
      <c r="E53" s="201">
        <v>1</v>
      </c>
      <c r="F53" s="195">
        <v>1</v>
      </c>
      <c r="G53" s="195">
        <v>300</v>
      </c>
      <c r="H53" s="196">
        <v>300</v>
      </c>
      <c r="I53" s="201">
        <v>1</v>
      </c>
      <c r="J53" s="195">
        <v>1</v>
      </c>
      <c r="K53" s="195">
        <v>300</v>
      </c>
      <c r="L53" s="196">
        <v>300</v>
      </c>
      <c r="M53" s="201">
        <v>1</v>
      </c>
      <c r="N53" s="195">
        <v>1</v>
      </c>
      <c r="O53" s="195">
        <v>300</v>
      </c>
      <c r="P53" s="196">
        <v>300</v>
      </c>
      <c r="Q53" s="201">
        <v>1</v>
      </c>
      <c r="R53" s="195">
        <v>1</v>
      </c>
      <c r="S53" s="195">
        <v>300</v>
      </c>
      <c r="T53" s="196">
        <v>300</v>
      </c>
    </row>
    <row r="54" spans="1:20">
      <c r="A54" s="192" t="s">
        <v>119</v>
      </c>
      <c r="B54" s="192" t="s">
        <v>99</v>
      </c>
      <c r="C54" s="192">
        <v>75</v>
      </c>
      <c r="D54" s="192"/>
      <c r="E54" s="201">
        <v>1</v>
      </c>
      <c r="F54" s="194">
        <v>4</v>
      </c>
      <c r="G54" s="195">
        <v>75</v>
      </c>
      <c r="H54" s="196">
        <v>300</v>
      </c>
      <c r="I54" s="201">
        <v>1</v>
      </c>
      <c r="J54" s="194">
        <v>5</v>
      </c>
      <c r="K54" s="195">
        <v>75</v>
      </c>
      <c r="L54" s="196">
        <v>375</v>
      </c>
      <c r="M54" s="201">
        <v>1</v>
      </c>
      <c r="N54" s="194">
        <v>6</v>
      </c>
      <c r="O54" s="195">
        <v>75</v>
      </c>
      <c r="P54" s="196">
        <v>450</v>
      </c>
      <c r="Q54" s="201">
        <v>1</v>
      </c>
      <c r="R54" s="194">
        <v>6</v>
      </c>
      <c r="S54" s="195">
        <v>75</v>
      </c>
      <c r="T54" s="196">
        <v>450</v>
      </c>
    </row>
    <row r="55" spans="1:20">
      <c r="A55" s="192" t="s">
        <v>120</v>
      </c>
      <c r="B55" s="192" t="s">
        <v>99</v>
      </c>
      <c r="C55" s="192">
        <v>50</v>
      </c>
      <c r="D55" s="192"/>
      <c r="E55" s="201">
        <v>1</v>
      </c>
      <c r="F55" s="194">
        <v>4</v>
      </c>
      <c r="G55" s="195">
        <v>50</v>
      </c>
      <c r="H55" s="196">
        <v>200</v>
      </c>
      <c r="I55" s="201">
        <v>1</v>
      </c>
      <c r="J55" s="194">
        <v>5</v>
      </c>
      <c r="K55" s="195">
        <v>50</v>
      </c>
      <c r="L55" s="196">
        <v>250</v>
      </c>
      <c r="M55" s="201">
        <v>1</v>
      </c>
      <c r="N55" s="194">
        <v>6</v>
      </c>
      <c r="O55" s="195">
        <v>50</v>
      </c>
      <c r="P55" s="196">
        <v>300</v>
      </c>
      <c r="Q55" s="201">
        <v>1</v>
      </c>
      <c r="R55" s="194">
        <v>6</v>
      </c>
      <c r="S55" s="195">
        <v>50</v>
      </c>
      <c r="T55" s="196">
        <v>300</v>
      </c>
    </row>
    <row r="56" spans="1:20">
      <c r="A56" s="202" t="s">
        <v>121</v>
      </c>
      <c r="B56" s="202"/>
      <c r="C56" s="202"/>
      <c r="D56" s="205"/>
      <c r="E56" s="203"/>
      <c r="F56" s="202"/>
      <c r="G56" s="202"/>
      <c r="H56" s="204">
        <v>3100</v>
      </c>
      <c r="I56" s="203"/>
      <c r="J56" s="202"/>
      <c r="K56" s="202"/>
      <c r="L56" s="204">
        <v>3925</v>
      </c>
      <c r="M56" s="203"/>
      <c r="N56" s="202"/>
      <c r="O56" s="202"/>
      <c r="P56" s="204">
        <v>4750</v>
      </c>
      <c r="Q56" s="203"/>
      <c r="R56" s="202"/>
      <c r="S56" s="202"/>
      <c r="T56" s="204">
        <v>4750</v>
      </c>
    </row>
    <row r="57" spans="1:20">
      <c r="A57" s="192"/>
      <c r="B57" s="192"/>
      <c r="C57" s="192"/>
      <c r="D57" s="192"/>
      <c r="E57" s="193"/>
      <c r="F57" s="194"/>
      <c r="G57" s="194"/>
      <c r="H57" s="196"/>
      <c r="I57" s="193"/>
      <c r="J57" s="194"/>
      <c r="K57" s="194"/>
      <c r="L57" s="196"/>
      <c r="M57" s="193"/>
      <c r="N57" s="194"/>
      <c r="O57" s="194"/>
      <c r="P57" s="196"/>
      <c r="Q57" s="193"/>
      <c r="R57" s="194"/>
      <c r="S57" s="194"/>
      <c r="T57" s="196"/>
    </row>
    <row r="58" spans="1:20">
      <c r="A58" s="206" t="s">
        <v>129</v>
      </c>
      <c r="B58" s="206"/>
      <c r="C58" s="206"/>
      <c r="D58" s="206"/>
      <c r="E58" s="207"/>
      <c r="F58" s="206"/>
      <c r="G58" s="206"/>
      <c r="H58" s="208">
        <v>8130</v>
      </c>
      <c r="I58" s="207"/>
      <c r="J58" s="206"/>
      <c r="K58" s="206"/>
      <c r="L58" s="208">
        <v>10905</v>
      </c>
      <c r="M58" s="207"/>
      <c r="N58" s="206"/>
      <c r="O58" s="206"/>
      <c r="P58" s="208">
        <v>14530</v>
      </c>
      <c r="Q58" s="207"/>
      <c r="R58" s="206"/>
      <c r="S58" s="206"/>
      <c r="T58" s="208">
        <v>14530</v>
      </c>
    </row>
    <row r="59" spans="1:20">
      <c r="A59" s="192"/>
      <c r="B59" s="192"/>
      <c r="C59" s="192"/>
      <c r="D59" s="192"/>
      <c r="E59" s="193"/>
      <c r="F59" s="194"/>
      <c r="G59" s="194"/>
      <c r="H59" s="209"/>
      <c r="I59" s="193"/>
      <c r="J59" s="194"/>
      <c r="K59" s="194"/>
      <c r="L59" s="209"/>
      <c r="M59" s="193"/>
      <c r="N59" s="194"/>
      <c r="O59" s="194"/>
      <c r="P59" s="209"/>
      <c r="Q59" s="193"/>
      <c r="R59" s="194"/>
      <c r="S59" s="194"/>
      <c r="T59" s="209"/>
    </row>
    <row r="60" spans="1:20">
      <c r="A60" s="206" t="s">
        <v>123</v>
      </c>
      <c r="B60" s="206" t="s">
        <v>97</v>
      </c>
      <c r="C60" s="206"/>
      <c r="D60" s="206"/>
      <c r="E60" s="207"/>
      <c r="F60" s="206"/>
      <c r="G60" s="206"/>
      <c r="H60" s="210">
        <v>2</v>
      </c>
      <c r="I60" s="207"/>
      <c r="J60" s="206"/>
      <c r="K60" s="206"/>
      <c r="L60" s="210">
        <v>3</v>
      </c>
      <c r="M60" s="207"/>
      <c r="N60" s="206"/>
      <c r="O60" s="206"/>
      <c r="P60" s="210">
        <v>4</v>
      </c>
      <c r="Q60" s="207"/>
      <c r="R60" s="206"/>
      <c r="S60" s="206"/>
      <c r="T60" s="210">
        <v>4</v>
      </c>
    </row>
    <row r="61" spans="1:20" ht="15.75" thickBot="1">
      <c r="A61" s="211" t="s">
        <v>124</v>
      </c>
      <c r="B61" s="211" t="s">
        <v>99</v>
      </c>
      <c r="C61" s="211"/>
      <c r="D61" s="211"/>
      <c r="E61" s="212"/>
      <c r="F61" s="213"/>
      <c r="G61" s="213"/>
      <c r="H61" s="215">
        <v>4</v>
      </c>
      <c r="I61" s="212"/>
      <c r="J61" s="213"/>
      <c r="K61" s="213"/>
      <c r="L61" s="215">
        <v>5</v>
      </c>
      <c r="M61" s="212"/>
      <c r="N61" s="213"/>
      <c r="O61" s="213"/>
      <c r="P61" s="215">
        <v>6</v>
      </c>
      <c r="Q61" s="212"/>
      <c r="R61" s="213"/>
      <c r="S61" s="213"/>
      <c r="T61" s="215">
        <v>6</v>
      </c>
    </row>
    <row r="62" spans="1:20" ht="15.75" thickBot="1"/>
    <row r="63" spans="1:20">
      <c r="A63" s="187" t="s">
        <v>82</v>
      </c>
      <c r="C63" s="188" t="s">
        <v>125</v>
      </c>
      <c r="E63" s="189" t="s">
        <v>93</v>
      </c>
      <c r="F63" s="190" t="s">
        <v>94</v>
      </c>
      <c r="G63" s="190" t="s">
        <v>95</v>
      </c>
      <c r="H63" s="191">
        <v>42767</v>
      </c>
      <c r="I63" s="189" t="s">
        <v>93</v>
      </c>
      <c r="J63" s="190" t="s">
        <v>94</v>
      </c>
      <c r="K63" s="190" t="s">
        <v>95</v>
      </c>
      <c r="L63" s="191">
        <v>42856</v>
      </c>
      <c r="M63" s="189" t="s">
        <v>93</v>
      </c>
      <c r="N63" s="190" t="s">
        <v>94</v>
      </c>
      <c r="O63" s="190" t="s">
        <v>95</v>
      </c>
      <c r="P63" s="191">
        <v>43009</v>
      </c>
      <c r="Q63" s="189" t="s">
        <v>93</v>
      </c>
      <c r="R63" s="190" t="s">
        <v>94</v>
      </c>
      <c r="S63" s="190" t="s">
        <v>95</v>
      </c>
      <c r="T63" s="191">
        <v>43132</v>
      </c>
    </row>
    <row r="64" spans="1:20">
      <c r="A64" s="192" t="s">
        <v>126</v>
      </c>
      <c r="B64" s="192" t="s">
        <v>97</v>
      </c>
      <c r="C64" s="192">
        <v>50</v>
      </c>
      <c r="D64" s="192"/>
      <c r="E64" s="193">
        <v>3</v>
      </c>
      <c r="F64" s="194">
        <v>5</v>
      </c>
      <c r="G64" s="195">
        <v>0</v>
      </c>
      <c r="H64" s="196">
        <v>0</v>
      </c>
      <c r="I64" s="193">
        <v>4</v>
      </c>
      <c r="J64" s="194">
        <v>5</v>
      </c>
      <c r="K64" s="195">
        <v>0</v>
      </c>
      <c r="L64" s="196">
        <v>0</v>
      </c>
      <c r="M64" s="193">
        <v>4</v>
      </c>
      <c r="N64" s="194">
        <v>6</v>
      </c>
      <c r="O64" s="195">
        <v>0</v>
      </c>
      <c r="P64" s="196">
        <v>0</v>
      </c>
      <c r="Q64" s="193">
        <v>4</v>
      </c>
      <c r="R64" s="194">
        <v>6</v>
      </c>
      <c r="S64" s="195">
        <v>0</v>
      </c>
      <c r="T64" s="196">
        <v>0</v>
      </c>
    </row>
    <row r="65" spans="1:20">
      <c r="A65" s="192" t="s">
        <v>130</v>
      </c>
      <c r="B65" s="192" t="s">
        <v>99</v>
      </c>
      <c r="C65" s="192">
        <v>150</v>
      </c>
      <c r="D65" s="192"/>
      <c r="E65" s="193">
        <v>3</v>
      </c>
      <c r="F65" s="194">
        <v>5</v>
      </c>
      <c r="G65" s="195">
        <v>150</v>
      </c>
      <c r="H65" s="196">
        <v>2250</v>
      </c>
      <c r="I65" s="193">
        <v>4</v>
      </c>
      <c r="J65" s="194">
        <v>5</v>
      </c>
      <c r="K65" s="195">
        <v>150</v>
      </c>
      <c r="L65" s="196">
        <v>3000</v>
      </c>
      <c r="M65" s="193">
        <v>4</v>
      </c>
      <c r="N65" s="194">
        <v>6</v>
      </c>
      <c r="O65" s="195">
        <v>150</v>
      </c>
      <c r="P65" s="196">
        <v>3600</v>
      </c>
      <c r="Q65" s="193">
        <v>4</v>
      </c>
      <c r="R65" s="194">
        <v>6</v>
      </c>
      <c r="S65" s="195">
        <v>150</v>
      </c>
      <c r="T65" s="196">
        <v>3600</v>
      </c>
    </row>
    <row r="66" spans="1:20">
      <c r="A66" s="192" t="s">
        <v>101</v>
      </c>
      <c r="B66" s="192" t="s">
        <v>99</v>
      </c>
      <c r="C66" s="198">
        <v>60</v>
      </c>
      <c r="D66" s="192"/>
      <c r="E66" s="193">
        <v>3</v>
      </c>
      <c r="F66" s="195">
        <v>5</v>
      </c>
      <c r="G66" s="195">
        <v>60</v>
      </c>
      <c r="H66" s="196">
        <v>900</v>
      </c>
      <c r="I66" s="193">
        <v>4</v>
      </c>
      <c r="J66" s="195">
        <v>1</v>
      </c>
      <c r="K66" s="195">
        <v>60</v>
      </c>
      <c r="L66" s="196">
        <v>240</v>
      </c>
      <c r="M66" s="193">
        <v>4</v>
      </c>
      <c r="N66" s="195">
        <v>1</v>
      </c>
      <c r="O66" s="195">
        <v>60</v>
      </c>
      <c r="P66" s="196">
        <v>240</v>
      </c>
      <c r="Q66" s="193">
        <v>4</v>
      </c>
      <c r="R66" s="195">
        <v>1</v>
      </c>
      <c r="S66" s="195">
        <v>60</v>
      </c>
      <c r="T66" s="196">
        <v>240</v>
      </c>
    </row>
    <row r="67" spans="1:20">
      <c r="A67" s="192" t="s">
        <v>29</v>
      </c>
      <c r="B67" s="192" t="s">
        <v>99</v>
      </c>
      <c r="C67" s="198">
        <v>50</v>
      </c>
      <c r="D67" s="192"/>
      <c r="E67" s="193">
        <v>3</v>
      </c>
      <c r="F67" s="194">
        <v>5</v>
      </c>
      <c r="G67" s="195">
        <v>50</v>
      </c>
      <c r="H67" s="196">
        <v>750</v>
      </c>
      <c r="I67" s="193">
        <v>4</v>
      </c>
      <c r="J67" s="194">
        <v>5</v>
      </c>
      <c r="K67" s="195">
        <v>50</v>
      </c>
      <c r="L67" s="196">
        <v>1000</v>
      </c>
      <c r="M67" s="193">
        <v>4</v>
      </c>
      <c r="N67" s="194">
        <v>6</v>
      </c>
      <c r="O67" s="195">
        <v>50</v>
      </c>
      <c r="P67" s="196">
        <v>1200</v>
      </c>
      <c r="Q67" s="193">
        <v>4</v>
      </c>
      <c r="R67" s="194">
        <v>6</v>
      </c>
      <c r="S67" s="195">
        <v>50</v>
      </c>
      <c r="T67" s="196">
        <v>1200</v>
      </c>
    </row>
    <row r="68" spans="1:20">
      <c r="A68" s="192" t="s">
        <v>131</v>
      </c>
      <c r="B68" s="192" t="s">
        <v>99</v>
      </c>
      <c r="C68" s="192">
        <v>15</v>
      </c>
      <c r="D68" s="192"/>
      <c r="E68" s="201">
        <v>8</v>
      </c>
      <c r="F68" s="194">
        <v>5</v>
      </c>
      <c r="G68" s="195">
        <v>15</v>
      </c>
      <c r="H68" s="196">
        <v>600</v>
      </c>
      <c r="I68" s="201">
        <v>8</v>
      </c>
      <c r="J68" s="194">
        <v>5</v>
      </c>
      <c r="K68" s="195">
        <v>15</v>
      </c>
      <c r="L68" s="196">
        <v>600</v>
      </c>
      <c r="M68" s="201">
        <v>10</v>
      </c>
      <c r="N68" s="194">
        <v>6</v>
      </c>
      <c r="O68" s="195">
        <v>15</v>
      </c>
      <c r="P68" s="196">
        <v>900</v>
      </c>
      <c r="Q68" s="201">
        <v>10</v>
      </c>
      <c r="R68" s="194">
        <v>6</v>
      </c>
      <c r="S68" s="195">
        <v>15</v>
      </c>
      <c r="T68" s="196">
        <v>900</v>
      </c>
    </row>
    <row r="69" spans="1:20">
      <c r="A69" s="202" t="s">
        <v>104</v>
      </c>
      <c r="B69" s="202"/>
      <c r="C69" s="202"/>
      <c r="D69" s="202"/>
      <c r="E69" s="203"/>
      <c r="F69" s="202"/>
      <c r="G69" s="202"/>
      <c r="H69" s="204">
        <v>4500</v>
      </c>
      <c r="I69" s="203"/>
      <c r="J69" s="202"/>
      <c r="K69" s="202"/>
      <c r="L69" s="204">
        <v>4840</v>
      </c>
      <c r="M69" s="203"/>
      <c r="N69" s="202"/>
      <c r="O69" s="202"/>
      <c r="P69" s="204">
        <v>5940</v>
      </c>
      <c r="Q69" s="203"/>
      <c r="R69" s="202"/>
      <c r="S69" s="202"/>
      <c r="T69" s="204">
        <v>5940</v>
      </c>
    </row>
    <row r="70" spans="1:20">
      <c r="A70" s="192"/>
      <c r="B70" s="192"/>
      <c r="C70" s="192"/>
      <c r="D70" s="192"/>
      <c r="E70" s="193"/>
      <c r="F70" s="194"/>
      <c r="G70" s="194"/>
      <c r="H70" s="196"/>
      <c r="I70" s="193"/>
      <c r="J70" s="194"/>
      <c r="K70" s="194"/>
      <c r="L70" s="196"/>
      <c r="M70" s="193"/>
      <c r="N70" s="194"/>
      <c r="O70" s="194"/>
      <c r="P70" s="196"/>
      <c r="Q70" s="193"/>
      <c r="R70" s="194"/>
      <c r="S70" s="194"/>
      <c r="T70" s="196"/>
    </row>
    <row r="71" spans="1:20">
      <c r="A71" s="192" t="s">
        <v>105</v>
      </c>
      <c r="B71" s="192"/>
      <c r="C71" s="192"/>
      <c r="D71" s="192"/>
      <c r="E71" s="193"/>
      <c r="F71" s="194"/>
      <c r="G71" s="194"/>
      <c r="H71" s="196"/>
      <c r="I71" s="193"/>
      <c r="J71" s="194"/>
      <c r="K71" s="194"/>
      <c r="L71" s="196"/>
      <c r="M71" s="193"/>
      <c r="N71" s="194"/>
      <c r="O71" s="194"/>
      <c r="P71" s="196"/>
      <c r="Q71" s="193"/>
      <c r="R71" s="194"/>
      <c r="S71" s="194"/>
      <c r="T71" s="196"/>
    </row>
    <row r="72" spans="1:20">
      <c r="A72" s="192" t="s">
        <v>106</v>
      </c>
      <c r="B72" s="192" t="s">
        <v>99</v>
      </c>
      <c r="C72" s="192">
        <v>150</v>
      </c>
      <c r="D72" s="192"/>
      <c r="E72" s="201">
        <v>1</v>
      </c>
      <c r="F72" s="194">
        <v>6</v>
      </c>
      <c r="G72" s="195">
        <v>150</v>
      </c>
      <c r="H72" s="196">
        <v>900</v>
      </c>
      <c r="I72" s="201">
        <v>1</v>
      </c>
      <c r="J72" s="194">
        <v>6</v>
      </c>
      <c r="K72" s="195">
        <v>150</v>
      </c>
      <c r="L72" s="196">
        <v>900</v>
      </c>
      <c r="M72" s="201">
        <v>1</v>
      </c>
      <c r="N72" s="194">
        <v>7.1999999999999993</v>
      </c>
      <c r="O72" s="195">
        <v>150</v>
      </c>
      <c r="P72" s="196">
        <v>1080</v>
      </c>
      <c r="Q72" s="201">
        <v>1</v>
      </c>
      <c r="R72" s="194">
        <v>7.1999999999999993</v>
      </c>
      <c r="S72" s="195">
        <v>150</v>
      </c>
      <c r="T72" s="196">
        <v>1080</v>
      </c>
    </row>
    <row r="73" spans="1:20">
      <c r="A73" s="192" t="s">
        <v>107</v>
      </c>
      <c r="B73" s="192" t="s">
        <v>99</v>
      </c>
      <c r="C73" s="192">
        <v>120</v>
      </c>
      <c r="D73" s="192"/>
      <c r="E73" s="201">
        <v>3</v>
      </c>
      <c r="F73" s="194">
        <v>5</v>
      </c>
      <c r="G73" s="195">
        <v>120</v>
      </c>
      <c r="H73" s="196">
        <v>1800</v>
      </c>
      <c r="I73" s="201">
        <v>2</v>
      </c>
      <c r="J73" s="194">
        <v>5</v>
      </c>
      <c r="K73" s="195">
        <v>120</v>
      </c>
      <c r="L73" s="196">
        <v>1200</v>
      </c>
      <c r="M73" s="201">
        <v>2</v>
      </c>
      <c r="N73" s="194">
        <v>6</v>
      </c>
      <c r="O73" s="195">
        <v>120</v>
      </c>
      <c r="P73" s="196">
        <v>1440</v>
      </c>
      <c r="Q73" s="201">
        <v>2</v>
      </c>
      <c r="R73" s="194">
        <v>6</v>
      </c>
      <c r="S73" s="195">
        <v>120</v>
      </c>
      <c r="T73" s="196">
        <v>1440</v>
      </c>
    </row>
    <row r="74" spans="1:20">
      <c r="A74" s="192" t="s">
        <v>108</v>
      </c>
      <c r="B74" s="192" t="s">
        <v>99</v>
      </c>
      <c r="C74" s="192">
        <v>50</v>
      </c>
      <c r="D74" s="192"/>
      <c r="E74" s="201">
        <v>1</v>
      </c>
      <c r="F74" s="194">
        <v>6</v>
      </c>
      <c r="G74" s="195">
        <v>50</v>
      </c>
      <c r="H74" s="196">
        <v>300</v>
      </c>
      <c r="I74" s="201">
        <v>1</v>
      </c>
      <c r="J74" s="194">
        <v>6</v>
      </c>
      <c r="K74" s="195">
        <v>50</v>
      </c>
      <c r="L74" s="196">
        <v>300</v>
      </c>
      <c r="M74" s="201">
        <v>1</v>
      </c>
      <c r="N74" s="194">
        <v>7.1999999999999993</v>
      </c>
      <c r="O74" s="195">
        <v>50</v>
      </c>
      <c r="P74" s="196">
        <v>359.99999999999994</v>
      </c>
      <c r="Q74" s="201">
        <v>1</v>
      </c>
      <c r="R74" s="194">
        <v>7.1999999999999993</v>
      </c>
      <c r="S74" s="195">
        <v>50</v>
      </c>
      <c r="T74" s="196">
        <v>359.99999999999994</v>
      </c>
    </row>
    <row r="75" spans="1:20">
      <c r="A75" s="192" t="s">
        <v>109</v>
      </c>
      <c r="B75" s="192" t="s">
        <v>99</v>
      </c>
      <c r="C75" s="192">
        <v>80</v>
      </c>
      <c r="D75" s="192"/>
      <c r="E75" s="201">
        <v>1</v>
      </c>
      <c r="F75" s="194">
        <v>5</v>
      </c>
      <c r="G75" s="195">
        <v>80</v>
      </c>
      <c r="H75" s="196">
        <v>400</v>
      </c>
      <c r="I75" s="201">
        <v>1</v>
      </c>
      <c r="J75" s="194">
        <v>5</v>
      </c>
      <c r="K75" s="195">
        <v>80</v>
      </c>
      <c r="L75" s="196">
        <v>400</v>
      </c>
      <c r="M75" s="201">
        <v>1</v>
      </c>
      <c r="N75" s="194">
        <v>6</v>
      </c>
      <c r="O75" s="195">
        <v>80</v>
      </c>
      <c r="P75" s="196">
        <v>480</v>
      </c>
      <c r="Q75" s="201">
        <v>1</v>
      </c>
      <c r="R75" s="194">
        <v>6</v>
      </c>
      <c r="S75" s="195">
        <v>80</v>
      </c>
      <c r="T75" s="196">
        <v>480</v>
      </c>
    </row>
    <row r="76" spans="1:20">
      <c r="A76" s="192" t="s">
        <v>110</v>
      </c>
      <c r="B76" s="192" t="s">
        <v>99</v>
      </c>
      <c r="C76" s="192">
        <v>40</v>
      </c>
      <c r="D76" s="192"/>
      <c r="E76" s="201">
        <v>4</v>
      </c>
      <c r="F76" s="194">
        <v>5</v>
      </c>
      <c r="G76" s="195">
        <v>40</v>
      </c>
      <c r="H76" s="196">
        <v>800</v>
      </c>
      <c r="I76" s="201">
        <v>2</v>
      </c>
      <c r="J76" s="194">
        <v>5</v>
      </c>
      <c r="K76" s="195">
        <v>40</v>
      </c>
      <c r="L76" s="196">
        <v>400</v>
      </c>
      <c r="M76" s="201">
        <v>2</v>
      </c>
      <c r="N76" s="194">
        <v>6</v>
      </c>
      <c r="O76" s="195">
        <v>40</v>
      </c>
      <c r="P76" s="196">
        <v>480</v>
      </c>
      <c r="Q76" s="201">
        <v>2</v>
      </c>
      <c r="R76" s="194">
        <v>6</v>
      </c>
      <c r="S76" s="195">
        <v>40</v>
      </c>
      <c r="T76" s="196">
        <v>480</v>
      </c>
    </row>
    <row r="77" spans="1:20">
      <c r="A77" s="202" t="s">
        <v>111</v>
      </c>
      <c r="B77" s="202"/>
      <c r="C77" s="202"/>
      <c r="D77" s="205"/>
      <c r="E77" s="203"/>
      <c r="F77" s="202"/>
      <c r="G77" s="202"/>
      <c r="H77" s="204">
        <v>4200</v>
      </c>
      <c r="I77" s="203"/>
      <c r="J77" s="202"/>
      <c r="K77" s="202"/>
      <c r="L77" s="204">
        <v>3200</v>
      </c>
      <c r="M77" s="203"/>
      <c r="N77" s="202"/>
      <c r="O77" s="202"/>
      <c r="P77" s="204">
        <v>3840</v>
      </c>
      <c r="Q77" s="203"/>
      <c r="R77" s="202"/>
      <c r="S77" s="202"/>
      <c r="T77" s="204">
        <v>3840</v>
      </c>
    </row>
    <row r="78" spans="1:20">
      <c r="A78" s="192"/>
      <c r="B78" s="192"/>
      <c r="C78" s="192"/>
      <c r="D78" s="192"/>
      <c r="E78" s="193"/>
      <c r="F78" s="194"/>
      <c r="G78" s="194"/>
      <c r="H78" s="196"/>
      <c r="I78" s="193"/>
      <c r="J78" s="194"/>
      <c r="K78" s="194"/>
      <c r="L78" s="196"/>
      <c r="M78" s="193"/>
      <c r="N78" s="194"/>
      <c r="O78" s="194"/>
      <c r="P78" s="196"/>
      <c r="Q78" s="193"/>
      <c r="R78" s="194"/>
      <c r="S78" s="194"/>
      <c r="T78" s="196"/>
    </row>
    <row r="79" spans="1:20">
      <c r="A79" s="192" t="s">
        <v>112</v>
      </c>
      <c r="B79" s="192"/>
      <c r="C79" s="192"/>
      <c r="D79" s="192"/>
      <c r="E79" s="193"/>
      <c r="F79" s="194"/>
      <c r="G79" s="194"/>
      <c r="H79" s="196"/>
      <c r="I79" s="193"/>
      <c r="J79" s="194"/>
      <c r="K79" s="194"/>
      <c r="L79" s="196"/>
      <c r="M79" s="193"/>
      <c r="N79" s="194"/>
      <c r="O79" s="194"/>
      <c r="P79" s="196"/>
      <c r="Q79" s="193"/>
      <c r="R79" s="194"/>
      <c r="S79" s="194"/>
      <c r="T79" s="196"/>
    </row>
    <row r="80" spans="1:20">
      <c r="A80" s="192" t="s">
        <v>113</v>
      </c>
      <c r="B80" s="192" t="s">
        <v>99</v>
      </c>
      <c r="C80" s="192">
        <v>150</v>
      </c>
      <c r="D80" s="192"/>
      <c r="E80" s="201">
        <v>1</v>
      </c>
      <c r="F80" s="194">
        <v>5</v>
      </c>
      <c r="G80" s="195">
        <v>150</v>
      </c>
      <c r="H80" s="196">
        <v>750</v>
      </c>
      <c r="I80" s="201">
        <v>1</v>
      </c>
      <c r="J80" s="194">
        <v>5</v>
      </c>
      <c r="K80" s="195">
        <v>150</v>
      </c>
      <c r="L80" s="196">
        <v>750</v>
      </c>
      <c r="M80" s="201">
        <v>1</v>
      </c>
      <c r="N80" s="194">
        <v>6</v>
      </c>
      <c r="O80" s="195">
        <v>150</v>
      </c>
      <c r="P80" s="196">
        <v>900</v>
      </c>
      <c r="Q80" s="201">
        <v>1</v>
      </c>
      <c r="R80" s="194">
        <v>6</v>
      </c>
      <c r="S80" s="195">
        <v>150</v>
      </c>
      <c r="T80" s="196">
        <v>900</v>
      </c>
    </row>
    <row r="81" spans="1:25">
      <c r="A81" s="192" t="s">
        <v>114</v>
      </c>
      <c r="B81" s="192" t="s">
        <v>99</v>
      </c>
      <c r="C81" s="192">
        <v>50</v>
      </c>
      <c r="D81" s="192"/>
      <c r="E81" s="201">
        <v>1</v>
      </c>
      <c r="F81" s="194">
        <v>5</v>
      </c>
      <c r="G81" s="195">
        <v>50</v>
      </c>
      <c r="H81" s="196">
        <v>250</v>
      </c>
      <c r="I81" s="201">
        <v>1</v>
      </c>
      <c r="J81" s="194">
        <v>5</v>
      </c>
      <c r="K81" s="195">
        <v>50</v>
      </c>
      <c r="L81" s="196">
        <v>250</v>
      </c>
      <c r="M81" s="201">
        <v>1</v>
      </c>
      <c r="N81" s="194">
        <v>6</v>
      </c>
      <c r="O81" s="195">
        <v>50</v>
      </c>
      <c r="P81" s="196">
        <v>300</v>
      </c>
      <c r="Q81" s="201">
        <v>1</v>
      </c>
      <c r="R81" s="194">
        <v>6</v>
      </c>
      <c r="S81" s="195">
        <v>50</v>
      </c>
      <c r="T81" s="196">
        <v>300</v>
      </c>
    </row>
    <row r="82" spans="1:25">
      <c r="A82" s="192" t="s">
        <v>115</v>
      </c>
      <c r="B82" s="192" t="s">
        <v>97</v>
      </c>
      <c r="C82" s="192">
        <v>500</v>
      </c>
      <c r="D82" s="192"/>
      <c r="E82" s="193">
        <v>3</v>
      </c>
      <c r="F82" s="195">
        <v>1</v>
      </c>
      <c r="G82" s="195">
        <v>500</v>
      </c>
      <c r="H82" s="196">
        <v>1500</v>
      </c>
      <c r="I82" s="193">
        <v>4</v>
      </c>
      <c r="J82" s="195">
        <v>1</v>
      </c>
      <c r="K82" s="195">
        <v>500</v>
      </c>
      <c r="L82" s="196">
        <v>2000</v>
      </c>
      <c r="M82" s="193">
        <v>4</v>
      </c>
      <c r="N82" s="195">
        <v>1</v>
      </c>
      <c r="O82" s="195">
        <v>500</v>
      </c>
      <c r="P82" s="196">
        <v>2000</v>
      </c>
      <c r="Q82" s="193">
        <v>4</v>
      </c>
      <c r="R82" s="195">
        <v>1</v>
      </c>
      <c r="S82" s="195">
        <v>500</v>
      </c>
      <c r="T82" s="196">
        <v>2000</v>
      </c>
    </row>
    <row r="83" spans="1:25">
      <c r="A83" s="192" t="s">
        <v>116</v>
      </c>
      <c r="B83" s="192" t="s">
        <v>117</v>
      </c>
      <c r="C83" s="192">
        <v>500</v>
      </c>
      <c r="D83" s="192"/>
      <c r="E83" s="201">
        <v>1</v>
      </c>
      <c r="F83" s="195">
        <v>1</v>
      </c>
      <c r="G83" s="195">
        <v>500</v>
      </c>
      <c r="H83" s="196">
        <v>500</v>
      </c>
      <c r="I83" s="201">
        <v>1</v>
      </c>
      <c r="J83" s="195">
        <v>1</v>
      </c>
      <c r="K83" s="195">
        <v>500</v>
      </c>
      <c r="L83" s="196">
        <v>500</v>
      </c>
      <c r="M83" s="201">
        <v>1</v>
      </c>
      <c r="N83" s="195">
        <v>1</v>
      </c>
      <c r="O83" s="195">
        <v>500</v>
      </c>
      <c r="P83" s="196">
        <v>500</v>
      </c>
      <c r="Q83" s="201">
        <v>1</v>
      </c>
      <c r="R83" s="195">
        <v>1</v>
      </c>
      <c r="S83" s="195">
        <v>500</v>
      </c>
      <c r="T83" s="196">
        <v>500</v>
      </c>
    </row>
    <row r="84" spans="1:25">
      <c r="A84" s="192" t="s">
        <v>118</v>
      </c>
      <c r="B84" s="192" t="s">
        <v>117</v>
      </c>
      <c r="C84" s="192">
        <v>300</v>
      </c>
      <c r="D84" s="192"/>
      <c r="E84" s="201">
        <v>1</v>
      </c>
      <c r="F84" s="195">
        <v>1</v>
      </c>
      <c r="G84" s="195">
        <v>300</v>
      </c>
      <c r="H84" s="196">
        <v>300</v>
      </c>
      <c r="I84" s="201">
        <v>1</v>
      </c>
      <c r="J84" s="195">
        <v>1</v>
      </c>
      <c r="K84" s="195">
        <v>300</v>
      </c>
      <c r="L84" s="196">
        <v>300</v>
      </c>
      <c r="M84" s="201">
        <v>1</v>
      </c>
      <c r="N84" s="195">
        <v>1</v>
      </c>
      <c r="O84" s="195">
        <v>300</v>
      </c>
      <c r="P84" s="196">
        <v>300</v>
      </c>
      <c r="Q84" s="201">
        <v>1</v>
      </c>
      <c r="R84" s="195">
        <v>1</v>
      </c>
      <c r="S84" s="195">
        <v>300</v>
      </c>
      <c r="T84" s="196">
        <v>300</v>
      </c>
    </row>
    <row r="85" spans="1:25">
      <c r="A85" s="192" t="s">
        <v>119</v>
      </c>
      <c r="B85" s="192" t="s">
        <v>99</v>
      </c>
      <c r="C85" s="192">
        <v>75</v>
      </c>
      <c r="D85" s="192"/>
      <c r="E85" s="201">
        <v>1</v>
      </c>
      <c r="F85" s="194">
        <v>5</v>
      </c>
      <c r="G85" s="195">
        <v>75</v>
      </c>
      <c r="H85" s="196">
        <v>375</v>
      </c>
      <c r="I85" s="201">
        <v>1</v>
      </c>
      <c r="J85" s="194">
        <v>5</v>
      </c>
      <c r="K85" s="195">
        <v>75</v>
      </c>
      <c r="L85" s="196">
        <v>375</v>
      </c>
      <c r="M85" s="201">
        <v>1</v>
      </c>
      <c r="N85" s="194">
        <v>6</v>
      </c>
      <c r="O85" s="195">
        <v>75</v>
      </c>
      <c r="P85" s="196">
        <v>450</v>
      </c>
      <c r="Q85" s="201">
        <v>1</v>
      </c>
      <c r="R85" s="194">
        <v>6</v>
      </c>
      <c r="S85" s="195">
        <v>75</v>
      </c>
      <c r="T85" s="196">
        <v>450</v>
      </c>
    </row>
    <row r="86" spans="1:25">
      <c r="A86" s="192" t="s">
        <v>120</v>
      </c>
      <c r="B86" s="192" t="s">
        <v>99</v>
      </c>
      <c r="C86" s="192">
        <v>50</v>
      </c>
      <c r="D86" s="192"/>
      <c r="E86" s="201">
        <v>1</v>
      </c>
      <c r="F86" s="194">
        <v>5</v>
      </c>
      <c r="G86" s="195">
        <v>50</v>
      </c>
      <c r="H86" s="196">
        <v>250</v>
      </c>
      <c r="I86" s="201">
        <v>1</v>
      </c>
      <c r="J86" s="194">
        <v>5</v>
      </c>
      <c r="K86" s="195">
        <v>50</v>
      </c>
      <c r="L86" s="196">
        <v>250</v>
      </c>
      <c r="M86" s="201">
        <v>1</v>
      </c>
      <c r="N86" s="194">
        <v>6</v>
      </c>
      <c r="O86" s="195">
        <v>50</v>
      </c>
      <c r="P86" s="196">
        <v>300</v>
      </c>
      <c r="Q86" s="201">
        <v>1</v>
      </c>
      <c r="R86" s="194">
        <v>6</v>
      </c>
      <c r="S86" s="195">
        <v>50</v>
      </c>
      <c r="T86" s="196">
        <v>300</v>
      </c>
    </row>
    <row r="87" spans="1:25">
      <c r="A87" s="202" t="s">
        <v>121</v>
      </c>
      <c r="B87" s="202"/>
      <c r="C87" s="202"/>
      <c r="D87" s="205"/>
      <c r="E87" s="203"/>
      <c r="F87" s="202"/>
      <c r="G87" s="202"/>
      <c r="H87" s="204">
        <v>3925</v>
      </c>
      <c r="I87" s="203"/>
      <c r="J87" s="202"/>
      <c r="K87" s="202"/>
      <c r="L87" s="204">
        <v>4425</v>
      </c>
      <c r="M87" s="203"/>
      <c r="N87" s="202"/>
      <c r="O87" s="202"/>
      <c r="P87" s="204">
        <v>4750</v>
      </c>
      <c r="Q87" s="203"/>
      <c r="R87" s="202"/>
      <c r="S87" s="202"/>
      <c r="T87" s="204">
        <v>4750</v>
      </c>
    </row>
    <row r="88" spans="1:25">
      <c r="A88" s="192"/>
      <c r="B88" s="192"/>
      <c r="C88" s="192"/>
      <c r="D88" s="192"/>
      <c r="E88" s="193"/>
      <c r="F88" s="194"/>
      <c r="G88" s="194"/>
      <c r="H88" s="196"/>
      <c r="I88" s="193"/>
      <c r="J88" s="194"/>
      <c r="K88" s="194"/>
      <c r="L88" s="196"/>
      <c r="M88" s="193"/>
      <c r="N88" s="194"/>
      <c r="O88" s="194"/>
      <c r="P88" s="196"/>
      <c r="Q88" s="193"/>
      <c r="R88" s="194"/>
      <c r="S88" s="194"/>
      <c r="T88" s="196"/>
    </row>
    <row r="89" spans="1:25">
      <c r="A89" s="206" t="s">
        <v>132</v>
      </c>
      <c r="B89" s="206"/>
      <c r="C89" s="206"/>
      <c r="D89" s="206"/>
      <c r="E89" s="207"/>
      <c r="F89" s="206"/>
      <c r="G89" s="206"/>
      <c r="H89" s="208">
        <v>12625</v>
      </c>
      <c r="I89" s="207"/>
      <c r="J89" s="206"/>
      <c r="K89" s="206"/>
      <c r="L89" s="208">
        <v>12465</v>
      </c>
      <c r="M89" s="207"/>
      <c r="N89" s="206"/>
      <c r="O89" s="206"/>
      <c r="P89" s="208">
        <v>14530</v>
      </c>
      <c r="Q89" s="207"/>
      <c r="R89" s="206"/>
      <c r="S89" s="206"/>
      <c r="T89" s="208">
        <v>14530</v>
      </c>
    </row>
    <row r="90" spans="1:25">
      <c r="A90" s="192"/>
      <c r="B90" s="192"/>
      <c r="C90" s="192"/>
      <c r="D90" s="192"/>
      <c r="E90" s="193"/>
      <c r="F90" s="194"/>
      <c r="G90" s="194"/>
      <c r="H90" s="196"/>
      <c r="I90" s="193"/>
      <c r="J90" s="194"/>
      <c r="K90" s="194"/>
      <c r="L90" s="196"/>
      <c r="M90" s="193"/>
      <c r="N90" s="194"/>
      <c r="O90" s="194"/>
      <c r="P90" s="196"/>
      <c r="Q90" s="193"/>
      <c r="R90" s="194"/>
      <c r="S90" s="194"/>
      <c r="T90" s="196"/>
    </row>
    <row r="91" spans="1:25">
      <c r="A91" s="206" t="s">
        <v>123</v>
      </c>
      <c r="B91" s="206" t="s">
        <v>97</v>
      </c>
      <c r="C91" s="206"/>
      <c r="D91" s="206"/>
      <c r="E91" s="207"/>
      <c r="F91" s="206"/>
      <c r="G91" s="206"/>
      <c r="H91" s="208">
        <v>3</v>
      </c>
      <c r="I91" s="207"/>
      <c r="J91" s="206"/>
      <c r="K91" s="206"/>
      <c r="L91" s="208">
        <v>4</v>
      </c>
      <c r="M91" s="207"/>
      <c r="N91" s="206"/>
      <c r="O91" s="206"/>
      <c r="P91" s="208">
        <v>4</v>
      </c>
      <c r="Q91" s="207"/>
      <c r="R91" s="206"/>
      <c r="S91" s="206"/>
      <c r="T91" s="208">
        <v>4</v>
      </c>
    </row>
    <row r="92" spans="1:25" ht="15.75" thickBot="1">
      <c r="A92" s="211" t="s">
        <v>124</v>
      </c>
      <c r="B92" s="211" t="s">
        <v>99</v>
      </c>
      <c r="C92" s="211"/>
      <c r="D92" s="211"/>
      <c r="E92" s="212"/>
      <c r="F92" s="213"/>
      <c r="G92" s="213"/>
      <c r="H92" s="214">
        <v>5</v>
      </c>
      <c r="I92" s="212"/>
      <c r="J92" s="213"/>
      <c r="K92" s="213"/>
      <c r="L92" s="214">
        <v>5</v>
      </c>
      <c r="M92" s="212"/>
      <c r="N92" s="213"/>
      <c r="O92" s="213"/>
      <c r="P92" s="214">
        <v>6</v>
      </c>
      <c r="Q92" s="212"/>
      <c r="R92" s="213"/>
      <c r="S92" s="213"/>
      <c r="T92" s="214">
        <v>6</v>
      </c>
    </row>
    <row r="93" spans="1:25">
      <c r="H93" s="216"/>
      <c r="L93" s="216"/>
      <c r="P93" s="216"/>
      <c r="T93" s="216"/>
    </row>
    <row r="94" spans="1:25">
      <c r="A94" s="217" t="s">
        <v>133</v>
      </c>
      <c r="B94" s="217"/>
      <c r="C94" s="217"/>
      <c r="D94" s="217"/>
      <c r="E94" s="217"/>
      <c r="F94" s="217"/>
      <c r="G94" s="217"/>
      <c r="H94" s="218">
        <v>32980</v>
      </c>
      <c r="I94" s="217"/>
      <c r="J94" s="217"/>
      <c r="K94" s="217"/>
      <c r="L94" s="218">
        <v>34275</v>
      </c>
      <c r="M94" s="217"/>
      <c r="N94" s="217"/>
      <c r="O94" s="217"/>
      <c r="P94" s="218">
        <v>43590</v>
      </c>
      <c r="Q94" s="217"/>
      <c r="R94" s="217"/>
      <c r="S94" s="217"/>
      <c r="T94" s="218">
        <v>43590</v>
      </c>
    </row>
    <row r="95" spans="1:25">
      <c r="T95" s="219">
        <v>154435</v>
      </c>
    </row>
    <row r="96" spans="1:25" ht="15" customHeight="1">
      <c r="A96" s="192" t="s">
        <v>126</v>
      </c>
      <c r="C96" s="188" t="s">
        <v>134</v>
      </c>
      <c r="H96" s="220">
        <v>0</v>
      </c>
      <c r="I96" s="220"/>
      <c r="J96" s="220"/>
      <c r="K96" s="220"/>
      <c r="L96" s="220">
        <v>0</v>
      </c>
      <c r="M96" s="220"/>
      <c r="N96" s="220"/>
      <c r="O96" s="220"/>
      <c r="P96" s="220">
        <v>0</v>
      </c>
      <c r="Q96" s="220"/>
      <c r="R96" s="220"/>
      <c r="S96" s="220"/>
      <c r="T96" s="220">
        <v>0</v>
      </c>
      <c r="V96" s="187"/>
      <c r="W96" s="187"/>
      <c r="X96" s="187"/>
      <c r="Y96" s="187"/>
    </row>
    <row r="97" spans="1:25" ht="15" customHeight="1">
      <c r="A97" s="192" t="s">
        <v>98</v>
      </c>
      <c r="C97" s="188" t="s">
        <v>134</v>
      </c>
      <c r="H97" s="220">
        <v>6000</v>
      </c>
      <c r="I97" s="220"/>
      <c r="J97" s="220"/>
      <c r="K97" s="220"/>
      <c r="L97" s="220">
        <v>7500</v>
      </c>
      <c r="M97" s="220"/>
      <c r="N97" s="220"/>
      <c r="O97" s="220"/>
      <c r="P97" s="220">
        <v>10800</v>
      </c>
      <c r="Q97" s="220"/>
      <c r="R97" s="220"/>
      <c r="S97" s="220"/>
      <c r="T97" s="220">
        <v>10800</v>
      </c>
      <c r="V97" s="187"/>
      <c r="W97" s="187"/>
      <c r="X97" s="187"/>
      <c r="Y97" s="187"/>
    </row>
    <row r="98" spans="1:25" ht="15" customHeight="1">
      <c r="A98" s="192" t="s">
        <v>101</v>
      </c>
      <c r="C98" s="188" t="s">
        <v>134</v>
      </c>
      <c r="H98" s="220">
        <v>1920</v>
      </c>
      <c r="I98" s="220"/>
      <c r="J98" s="220"/>
      <c r="K98" s="220"/>
      <c r="L98" s="220">
        <v>600</v>
      </c>
      <c r="M98" s="220"/>
      <c r="N98" s="220"/>
      <c r="O98" s="220"/>
      <c r="P98" s="220">
        <v>720</v>
      </c>
      <c r="Q98" s="220"/>
      <c r="R98" s="220"/>
      <c r="S98" s="220"/>
      <c r="T98" s="220">
        <v>720</v>
      </c>
      <c r="V98" s="187"/>
      <c r="W98" s="187"/>
      <c r="X98" s="187"/>
      <c r="Y98" s="187"/>
    </row>
    <row r="99" spans="1:25" ht="15" customHeight="1">
      <c r="A99" s="192" t="s">
        <v>29</v>
      </c>
      <c r="C99" s="188" t="s">
        <v>134</v>
      </c>
      <c r="H99" s="220">
        <v>1900</v>
      </c>
      <c r="I99" s="220"/>
      <c r="J99" s="220"/>
      <c r="K99" s="220"/>
      <c r="L99" s="220">
        <v>2500</v>
      </c>
      <c r="M99" s="220"/>
      <c r="N99" s="220"/>
      <c r="O99" s="220"/>
      <c r="P99" s="220">
        <v>3600</v>
      </c>
      <c r="Q99" s="220"/>
      <c r="R99" s="220"/>
      <c r="S99" s="220"/>
      <c r="T99" s="220">
        <v>3600</v>
      </c>
      <c r="V99" s="187"/>
      <c r="W99" s="187"/>
      <c r="X99" s="187"/>
      <c r="Y99" s="187"/>
    </row>
    <row r="100" spans="1:25" ht="15" customHeight="1">
      <c r="A100" s="192" t="s">
        <v>135</v>
      </c>
      <c r="C100" s="188" t="s">
        <v>136</v>
      </c>
      <c r="H100" s="220">
        <v>1650</v>
      </c>
      <c r="I100" s="220"/>
      <c r="J100" s="220"/>
      <c r="K100" s="220"/>
      <c r="L100" s="220">
        <v>1800</v>
      </c>
      <c r="M100" s="220"/>
      <c r="N100" s="220"/>
      <c r="O100" s="220"/>
      <c r="P100" s="220">
        <v>2700</v>
      </c>
      <c r="Q100" s="220"/>
      <c r="R100" s="220"/>
      <c r="S100" s="220"/>
      <c r="T100" s="220">
        <v>2700</v>
      </c>
      <c r="V100" s="187"/>
      <c r="W100" s="187"/>
      <c r="X100" s="187"/>
      <c r="Y100" s="187"/>
    </row>
    <row r="101" spans="1:25" ht="15" customHeight="1">
      <c r="A101" s="202" t="s">
        <v>104</v>
      </c>
      <c r="H101" s="216">
        <v>11470</v>
      </c>
      <c r="I101" s="220"/>
      <c r="J101" s="220"/>
      <c r="K101" s="220"/>
      <c r="L101" s="216">
        <v>12400</v>
      </c>
      <c r="M101" s="220"/>
      <c r="N101" s="220"/>
      <c r="O101" s="220"/>
      <c r="P101" s="216">
        <v>17820</v>
      </c>
      <c r="Q101" s="220"/>
      <c r="R101" s="220"/>
      <c r="S101" s="220"/>
      <c r="T101" s="216">
        <v>17820</v>
      </c>
      <c r="V101" s="187"/>
      <c r="W101" s="187"/>
      <c r="X101" s="187"/>
      <c r="Y101" s="187"/>
    </row>
    <row r="102" spans="1:25" ht="15" customHeight="1">
      <c r="A102" s="192"/>
      <c r="H102" s="216">
        <v>0</v>
      </c>
      <c r="I102" s="220"/>
      <c r="J102" s="220"/>
      <c r="K102" s="220"/>
      <c r="L102" s="216">
        <v>0</v>
      </c>
      <c r="M102" s="220"/>
      <c r="N102" s="220"/>
      <c r="O102" s="220"/>
      <c r="P102" s="216">
        <v>0</v>
      </c>
      <c r="Q102" s="220"/>
      <c r="R102" s="220"/>
      <c r="S102" s="220"/>
      <c r="T102" s="216">
        <v>0</v>
      </c>
      <c r="V102" s="187"/>
      <c r="W102" s="187"/>
      <c r="X102" s="187"/>
      <c r="Y102" s="187"/>
    </row>
    <row r="103" spans="1:25" ht="15" customHeight="1">
      <c r="A103" s="192" t="s">
        <v>105</v>
      </c>
      <c r="H103" s="216">
        <v>0</v>
      </c>
      <c r="I103" s="220"/>
      <c r="J103" s="220"/>
      <c r="K103" s="220"/>
      <c r="L103" s="216">
        <v>0</v>
      </c>
      <c r="M103" s="220"/>
      <c r="N103" s="220"/>
      <c r="O103" s="220"/>
      <c r="P103" s="216">
        <v>0</v>
      </c>
      <c r="Q103" s="220"/>
      <c r="R103" s="220"/>
      <c r="S103" s="220"/>
      <c r="T103" s="216">
        <v>0</v>
      </c>
      <c r="V103" s="187"/>
      <c r="W103" s="187"/>
      <c r="X103" s="187"/>
      <c r="Y103" s="187"/>
    </row>
    <row r="104" spans="1:25" ht="15" customHeight="1">
      <c r="A104" s="192" t="s">
        <v>106</v>
      </c>
      <c r="C104" s="188" t="s">
        <v>137</v>
      </c>
      <c r="H104" s="220">
        <v>2520</v>
      </c>
      <c r="I104" s="220"/>
      <c r="J104" s="220"/>
      <c r="K104" s="220"/>
      <c r="L104" s="220">
        <v>2700</v>
      </c>
      <c r="M104" s="220"/>
      <c r="N104" s="220"/>
      <c r="O104" s="220"/>
      <c r="P104" s="220">
        <v>3240</v>
      </c>
      <c r="Q104" s="220"/>
      <c r="R104" s="220"/>
      <c r="S104" s="220"/>
      <c r="T104" s="220">
        <v>3240</v>
      </c>
      <c r="V104" s="187"/>
      <c r="W104" s="187"/>
      <c r="X104" s="187"/>
      <c r="Y104" s="187"/>
    </row>
    <row r="105" spans="1:25" ht="15" customHeight="1">
      <c r="A105" s="192" t="s">
        <v>107</v>
      </c>
      <c r="C105" s="188" t="s">
        <v>137</v>
      </c>
      <c r="H105" s="220">
        <v>4560</v>
      </c>
      <c r="I105" s="220"/>
      <c r="J105" s="220"/>
      <c r="K105" s="220"/>
      <c r="L105" s="220">
        <v>3600</v>
      </c>
      <c r="M105" s="220"/>
      <c r="N105" s="220"/>
      <c r="O105" s="220"/>
      <c r="P105" s="220">
        <v>4320</v>
      </c>
      <c r="Q105" s="220"/>
      <c r="R105" s="220"/>
      <c r="S105" s="220"/>
      <c r="T105" s="220">
        <v>4320</v>
      </c>
      <c r="V105" s="187"/>
      <c r="W105" s="187"/>
      <c r="X105" s="187"/>
      <c r="Y105" s="187"/>
    </row>
    <row r="106" spans="1:25" ht="15" customHeight="1">
      <c r="A106" s="192" t="s">
        <v>108</v>
      </c>
      <c r="C106" s="188" t="s">
        <v>137</v>
      </c>
      <c r="H106" s="220">
        <v>840</v>
      </c>
      <c r="I106" s="220"/>
      <c r="J106" s="220"/>
      <c r="K106" s="220"/>
      <c r="L106" s="220">
        <v>900</v>
      </c>
      <c r="M106" s="220"/>
      <c r="N106" s="220"/>
      <c r="O106" s="220"/>
      <c r="P106" s="220">
        <v>1079.9999999999998</v>
      </c>
      <c r="Q106" s="220"/>
      <c r="R106" s="220"/>
      <c r="S106" s="220"/>
      <c r="T106" s="220">
        <v>1079.9999999999998</v>
      </c>
      <c r="V106" s="187"/>
      <c r="W106" s="187"/>
      <c r="X106" s="187"/>
      <c r="Y106" s="187"/>
    </row>
    <row r="107" spans="1:25" ht="15" customHeight="1">
      <c r="A107" s="192" t="s">
        <v>109</v>
      </c>
      <c r="C107" s="188" t="s">
        <v>137</v>
      </c>
      <c r="H107" s="220">
        <v>1120</v>
      </c>
      <c r="I107" s="220"/>
      <c r="J107" s="220"/>
      <c r="K107" s="220"/>
      <c r="L107" s="220">
        <v>1200</v>
      </c>
      <c r="M107" s="220"/>
      <c r="N107" s="220"/>
      <c r="O107" s="220"/>
      <c r="P107" s="220">
        <v>1440</v>
      </c>
      <c r="Q107" s="220"/>
      <c r="R107" s="220"/>
      <c r="S107" s="220"/>
      <c r="T107" s="220">
        <v>1440</v>
      </c>
      <c r="V107" s="187"/>
      <c r="W107" s="187"/>
      <c r="X107" s="187"/>
      <c r="Y107" s="187"/>
    </row>
    <row r="108" spans="1:25" ht="15" customHeight="1">
      <c r="A108" s="192" t="s">
        <v>110</v>
      </c>
      <c r="C108" s="188" t="s">
        <v>137</v>
      </c>
      <c r="H108" s="220">
        <v>1520</v>
      </c>
      <c r="I108" s="220"/>
      <c r="J108" s="220"/>
      <c r="K108" s="220"/>
      <c r="L108" s="220">
        <v>1200</v>
      </c>
      <c r="M108" s="220"/>
      <c r="N108" s="220"/>
      <c r="O108" s="220"/>
      <c r="P108" s="220">
        <v>1440</v>
      </c>
      <c r="Q108" s="220"/>
      <c r="R108" s="220"/>
      <c r="S108" s="220"/>
      <c r="T108" s="220">
        <v>1440</v>
      </c>
      <c r="V108" s="187"/>
      <c r="W108" s="187"/>
      <c r="X108" s="187"/>
      <c r="Y108" s="187"/>
    </row>
    <row r="109" spans="1:25" ht="15" customHeight="1">
      <c r="A109" s="202" t="s">
        <v>111</v>
      </c>
      <c r="H109" s="216">
        <v>10560</v>
      </c>
      <c r="I109" s="220"/>
      <c r="J109" s="220"/>
      <c r="K109" s="220"/>
      <c r="L109" s="216">
        <v>9600</v>
      </c>
      <c r="M109" s="220"/>
      <c r="N109" s="220"/>
      <c r="O109" s="220"/>
      <c r="P109" s="216">
        <v>11520</v>
      </c>
      <c r="Q109" s="220"/>
      <c r="R109" s="220"/>
      <c r="S109" s="220"/>
      <c r="T109" s="216">
        <v>11520</v>
      </c>
      <c r="V109" s="187"/>
      <c r="W109" s="187"/>
      <c r="X109" s="187"/>
      <c r="Y109" s="187"/>
    </row>
    <row r="110" spans="1:25" ht="15" customHeight="1">
      <c r="A110" s="192"/>
      <c r="H110" s="216">
        <v>0</v>
      </c>
      <c r="I110" s="220"/>
      <c r="J110" s="220"/>
      <c r="K110" s="220"/>
      <c r="L110" s="216">
        <v>0</v>
      </c>
      <c r="M110" s="220"/>
      <c r="N110" s="220"/>
      <c r="O110" s="220"/>
      <c r="P110" s="216">
        <v>0</v>
      </c>
      <c r="Q110" s="220"/>
      <c r="R110" s="220"/>
      <c r="S110" s="220"/>
      <c r="T110" s="216">
        <v>0</v>
      </c>
      <c r="V110" s="187"/>
      <c r="W110" s="187"/>
      <c r="X110" s="187"/>
      <c r="Y110" s="187"/>
    </row>
    <row r="111" spans="1:25" ht="15" customHeight="1">
      <c r="A111" s="192" t="s">
        <v>112</v>
      </c>
      <c r="H111" s="216">
        <v>0</v>
      </c>
      <c r="I111" s="220"/>
      <c r="J111" s="220"/>
      <c r="K111" s="220"/>
      <c r="L111" s="216">
        <v>0</v>
      </c>
      <c r="M111" s="220"/>
      <c r="N111" s="220"/>
      <c r="O111" s="220"/>
      <c r="P111" s="216">
        <v>0</v>
      </c>
      <c r="Q111" s="220"/>
      <c r="R111" s="220"/>
      <c r="S111" s="220"/>
      <c r="T111" s="216">
        <v>0</v>
      </c>
      <c r="V111" s="187"/>
      <c r="W111" s="187"/>
      <c r="X111" s="187"/>
      <c r="Y111" s="187"/>
    </row>
    <row r="112" spans="1:25" ht="15" customHeight="1">
      <c r="A112" s="192" t="s">
        <v>113</v>
      </c>
      <c r="H112" s="220">
        <v>2100</v>
      </c>
      <c r="I112" s="220"/>
      <c r="J112" s="220"/>
      <c r="K112" s="220"/>
      <c r="L112" s="220">
        <v>2250</v>
      </c>
      <c r="M112" s="220"/>
      <c r="N112" s="220"/>
      <c r="O112" s="220"/>
      <c r="P112" s="220">
        <v>2700</v>
      </c>
      <c r="Q112" s="220"/>
      <c r="R112" s="220"/>
      <c r="S112" s="220"/>
      <c r="T112" s="220">
        <v>2700</v>
      </c>
      <c r="V112" s="187"/>
      <c r="W112" s="187"/>
      <c r="X112" s="187"/>
      <c r="Y112" s="187"/>
    </row>
    <row r="113" spans="1:25" ht="15" customHeight="1">
      <c r="A113" s="192" t="s">
        <v>114</v>
      </c>
      <c r="H113" s="220">
        <v>700</v>
      </c>
      <c r="I113" s="220"/>
      <c r="J113" s="220"/>
      <c r="K113" s="220"/>
      <c r="L113" s="220">
        <v>750</v>
      </c>
      <c r="M113" s="220"/>
      <c r="N113" s="220"/>
      <c r="O113" s="220"/>
      <c r="P113" s="220">
        <v>900</v>
      </c>
      <c r="Q113" s="220"/>
      <c r="R113" s="220"/>
      <c r="S113" s="220"/>
      <c r="T113" s="220">
        <v>900</v>
      </c>
      <c r="V113" s="187"/>
      <c r="W113" s="187"/>
      <c r="X113" s="187"/>
      <c r="Y113" s="187"/>
    </row>
    <row r="114" spans="1:25" ht="15" customHeight="1">
      <c r="A114" s="192" t="s">
        <v>115</v>
      </c>
      <c r="C114" s="188" t="s">
        <v>138</v>
      </c>
      <c r="H114" s="220">
        <v>4000</v>
      </c>
      <c r="I114" s="220"/>
      <c r="J114" s="220"/>
      <c r="K114" s="220"/>
      <c r="L114" s="220">
        <v>5000</v>
      </c>
      <c r="M114" s="220"/>
      <c r="N114" s="220"/>
      <c r="O114" s="220"/>
      <c r="P114" s="220">
        <v>6000</v>
      </c>
      <c r="Q114" s="220"/>
      <c r="R114" s="220"/>
      <c r="S114" s="220"/>
      <c r="T114" s="220">
        <v>6000</v>
      </c>
      <c r="V114" s="187"/>
      <c r="W114" s="187"/>
      <c r="X114" s="187"/>
      <c r="Y114" s="187"/>
    </row>
    <row r="115" spans="1:25" ht="15" customHeight="1">
      <c r="A115" s="192" t="s">
        <v>116</v>
      </c>
      <c r="C115" s="188" t="s">
        <v>139</v>
      </c>
      <c r="H115" s="220">
        <v>1500</v>
      </c>
      <c r="I115" s="220"/>
      <c r="J115" s="220"/>
      <c r="K115" s="220"/>
      <c r="L115" s="220">
        <v>1500</v>
      </c>
      <c r="M115" s="220"/>
      <c r="N115" s="220"/>
      <c r="O115" s="220"/>
      <c r="P115" s="220">
        <v>1500</v>
      </c>
      <c r="Q115" s="220"/>
      <c r="R115" s="220"/>
      <c r="S115" s="220"/>
      <c r="T115" s="220">
        <v>1500</v>
      </c>
      <c r="V115" s="187"/>
      <c r="W115" s="187"/>
      <c r="X115" s="187"/>
      <c r="Y115" s="187"/>
    </row>
    <row r="116" spans="1:25" ht="15" customHeight="1">
      <c r="A116" s="192" t="s">
        <v>118</v>
      </c>
      <c r="C116" s="188" t="s">
        <v>138</v>
      </c>
      <c r="H116" s="220">
        <v>900</v>
      </c>
      <c r="I116" s="220"/>
      <c r="J116" s="220"/>
      <c r="K116" s="220"/>
      <c r="L116" s="220">
        <v>900</v>
      </c>
      <c r="M116" s="220"/>
      <c r="N116" s="220"/>
      <c r="O116" s="220"/>
      <c r="P116" s="220">
        <v>900</v>
      </c>
      <c r="Q116" s="220"/>
      <c r="R116" s="220"/>
      <c r="S116" s="220"/>
      <c r="T116" s="220">
        <v>900</v>
      </c>
      <c r="V116" s="187"/>
      <c r="W116" s="187"/>
      <c r="X116" s="187"/>
      <c r="Y116" s="187"/>
    </row>
    <row r="117" spans="1:25" ht="15" customHeight="1">
      <c r="A117" s="192" t="s">
        <v>119</v>
      </c>
      <c r="C117" s="188" t="s">
        <v>138</v>
      </c>
      <c r="H117" s="220">
        <v>1050</v>
      </c>
      <c r="I117" s="220"/>
      <c r="J117" s="220"/>
      <c r="K117" s="220"/>
      <c r="L117" s="220">
        <v>1125</v>
      </c>
      <c r="M117" s="220"/>
      <c r="N117" s="220"/>
      <c r="O117" s="220"/>
      <c r="P117" s="220">
        <v>1350</v>
      </c>
      <c r="Q117" s="220"/>
      <c r="R117" s="220"/>
      <c r="S117" s="220"/>
      <c r="T117" s="220">
        <v>1350</v>
      </c>
      <c r="V117" s="187"/>
      <c r="W117" s="187"/>
      <c r="X117" s="187"/>
      <c r="Y117" s="187"/>
    </row>
    <row r="118" spans="1:25" ht="15" customHeight="1">
      <c r="A118" s="192" t="s">
        <v>120</v>
      </c>
      <c r="C118" s="188" t="s">
        <v>138</v>
      </c>
      <c r="H118" s="220">
        <v>700</v>
      </c>
      <c r="I118" s="220"/>
      <c r="J118" s="220"/>
      <c r="K118" s="220"/>
      <c r="L118" s="220">
        <v>750</v>
      </c>
      <c r="M118" s="220"/>
      <c r="N118" s="220"/>
      <c r="O118" s="220"/>
      <c r="P118" s="220">
        <v>900</v>
      </c>
      <c r="Q118" s="220"/>
      <c r="R118" s="220"/>
      <c r="S118" s="220"/>
      <c r="T118" s="220">
        <v>900</v>
      </c>
      <c r="V118" s="187"/>
      <c r="W118" s="187"/>
      <c r="X118" s="187"/>
      <c r="Y118" s="187"/>
    </row>
    <row r="119" spans="1:25" ht="15" customHeight="1">
      <c r="H119" s="216"/>
      <c r="I119" s="220"/>
      <c r="J119" s="220"/>
      <c r="K119" s="220"/>
      <c r="L119" s="216"/>
      <c r="M119" s="220"/>
      <c r="N119" s="220"/>
      <c r="O119" s="220"/>
      <c r="P119" s="216"/>
      <c r="Q119" s="220"/>
      <c r="R119" s="220"/>
      <c r="S119" s="220"/>
      <c r="T119" s="216"/>
      <c r="V119" s="187"/>
      <c r="W119" s="187"/>
      <c r="X119" s="187"/>
      <c r="Y119" s="187"/>
    </row>
    <row r="120" spans="1:25" ht="15" customHeight="1">
      <c r="H120" s="216">
        <v>32980</v>
      </c>
      <c r="I120" s="220"/>
      <c r="J120" s="220"/>
      <c r="K120" s="220"/>
      <c r="L120" s="216">
        <v>34275</v>
      </c>
      <c r="M120" s="220"/>
      <c r="N120" s="220"/>
      <c r="O120" s="220"/>
      <c r="P120" s="216">
        <v>43590</v>
      </c>
      <c r="Q120" s="220"/>
      <c r="R120" s="220"/>
      <c r="S120" s="220"/>
      <c r="T120" s="216">
        <v>43590</v>
      </c>
      <c r="V120" s="187"/>
      <c r="W120" s="187"/>
      <c r="X120" s="187"/>
      <c r="Y120" s="187"/>
    </row>
    <row r="121" spans="1:25" ht="15" customHeight="1"/>
    <row r="122" spans="1:25" ht="15" customHeight="1"/>
  </sheetData>
  <sheetProtection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sqref="A1:XFD1048576"/>
    </sheetView>
  </sheetViews>
  <sheetFormatPr defaultRowHeight="12.75"/>
  <cols>
    <col min="1" max="1" width="62.42578125" style="188" bestFit="1" customWidth="1"/>
    <col min="2" max="2" width="15.28515625" style="220" bestFit="1" customWidth="1"/>
    <col min="3" max="3" width="9.140625" style="188"/>
    <col min="4" max="4" width="34.7109375" style="188" bestFit="1" customWidth="1"/>
    <col min="5" max="5" width="19.140625" style="188" bestFit="1" customWidth="1"/>
    <col min="6" max="6" width="12.28515625" style="188" bestFit="1" customWidth="1"/>
    <col min="7" max="7" width="12.28515625" style="220" customWidth="1"/>
    <col min="8" max="8" width="15.140625" style="188" bestFit="1" customWidth="1"/>
    <col min="9" max="9" width="21.140625" style="220" bestFit="1" customWidth="1"/>
    <col min="10" max="16384" width="9.140625" style="188"/>
  </cols>
  <sheetData>
    <row r="1" spans="1:9" ht="15">
      <c r="A1" s="187" t="s">
        <v>140</v>
      </c>
    </row>
    <row r="2" spans="1:9" s="273" customFormat="1" ht="15">
      <c r="A2" s="271" t="s">
        <v>141</v>
      </c>
      <c r="B2" s="272"/>
      <c r="G2" s="272"/>
      <c r="I2" s="272"/>
    </row>
    <row r="4" spans="1:9" ht="15">
      <c r="A4" s="197" t="s">
        <v>142</v>
      </c>
      <c r="B4" s="274"/>
      <c r="D4" s="197" t="s">
        <v>143</v>
      </c>
      <c r="E4" s="275"/>
      <c r="F4" s="275"/>
      <c r="G4" s="274"/>
      <c r="H4" s="275"/>
      <c r="I4" s="274"/>
    </row>
    <row r="5" spans="1:9" ht="15">
      <c r="A5" s="275" t="s">
        <v>144</v>
      </c>
      <c r="B5" s="274">
        <f>B18</f>
        <v>15000</v>
      </c>
      <c r="D5" s="197" t="s">
        <v>145</v>
      </c>
      <c r="E5" s="275"/>
      <c r="F5" s="275"/>
      <c r="G5" s="274"/>
      <c r="H5" s="275"/>
      <c r="I5" s="274">
        <v>75000</v>
      </c>
    </row>
    <row r="6" spans="1:9" ht="15">
      <c r="A6" s="275" t="s">
        <v>146</v>
      </c>
      <c r="B6" s="274">
        <f>B26</f>
        <v>160770</v>
      </c>
      <c r="D6" s="197" t="s">
        <v>147</v>
      </c>
      <c r="E6" s="275"/>
      <c r="F6" s="275"/>
      <c r="G6" s="274"/>
      <c r="H6" s="275"/>
      <c r="I6" s="274">
        <v>0</v>
      </c>
    </row>
    <row r="7" spans="1:9" ht="15">
      <c r="A7" s="275" t="s">
        <v>148</v>
      </c>
      <c r="B7" s="274">
        <f>B33</f>
        <v>154435</v>
      </c>
      <c r="D7" s="197" t="s">
        <v>149</v>
      </c>
      <c r="E7" s="275"/>
      <c r="F7" s="275"/>
      <c r="G7" s="274"/>
      <c r="H7" s="275"/>
      <c r="I7" s="274">
        <v>0</v>
      </c>
    </row>
    <row r="8" spans="1:9" ht="15">
      <c r="A8" s="275" t="s">
        <v>150</v>
      </c>
      <c r="B8" s="274">
        <f>B43</f>
        <v>59250</v>
      </c>
      <c r="D8" s="197" t="s">
        <v>151</v>
      </c>
      <c r="E8" s="275"/>
      <c r="F8" s="275"/>
      <c r="G8" s="274"/>
      <c r="H8" s="275"/>
      <c r="I8" s="274">
        <v>269000</v>
      </c>
    </row>
    <row r="9" spans="1:9" ht="15">
      <c r="A9" s="275" t="s">
        <v>152</v>
      </c>
      <c r="B9" s="274">
        <f>(B6*0.03)</f>
        <v>4823.0999999999995</v>
      </c>
      <c r="D9" s="197" t="s">
        <v>153</v>
      </c>
      <c r="E9" s="275"/>
      <c r="F9" s="275"/>
      <c r="G9" s="274"/>
      <c r="H9" s="275"/>
      <c r="I9" s="274">
        <f>I26</f>
        <v>53148.333333333336</v>
      </c>
    </row>
    <row r="10" spans="1:9" ht="15.75" thickBot="1">
      <c r="A10" s="276" t="s">
        <v>154</v>
      </c>
      <c r="B10" s="277">
        <f>SUM(B5:B9)</f>
        <v>394278.1</v>
      </c>
      <c r="D10" s="276" t="s">
        <v>155</v>
      </c>
      <c r="E10" s="276"/>
      <c r="F10" s="276"/>
      <c r="G10" s="277"/>
      <c r="H10" s="276"/>
      <c r="I10" s="277">
        <f>SUM(I5:I9)</f>
        <v>397148.33333333331</v>
      </c>
    </row>
    <row r="11" spans="1:9" s="280" customFormat="1" ht="15.75" thickBot="1">
      <c r="A11" s="278" t="s">
        <v>156</v>
      </c>
      <c r="B11" s="279">
        <f>I10-B10</f>
        <v>2870.2333333333372</v>
      </c>
      <c r="D11" s="281" t="s">
        <v>157</v>
      </c>
      <c r="E11" s="282"/>
      <c r="F11" s="282"/>
      <c r="G11" s="283"/>
      <c r="H11" s="282"/>
      <c r="I11" s="284">
        <f>I8/I10</f>
        <v>0.67732878983083566</v>
      </c>
    </row>
    <row r="12" spans="1:9" s="280" customFormat="1" ht="15.75" thickBot="1">
      <c r="A12" s="278" t="s">
        <v>158</v>
      </c>
      <c r="B12" s="279">
        <f>B10-I9</f>
        <v>341129.76666666666</v>
      </c>
      <c r="D12" s="278"/>
      <c r="E12" s="282"/>
      <c r="F12" s="282"/>
      <c r="G12" s="283"/>
      <c r="H12" s="282"/>
      <c r="I12" s="285"/>
    </row>
    <row r="13" spans="1:9" s="280" customFormat="1" ht="15">
      <c r="A13" s="286"/>
      <c r="B13" s="287"/>
      <c r="D13" s="188"/>
      <c r="E13" s="188"/>
      <c r="F13" s="188"/>
      <c r="G13" s="220"/>
      <c r="H13" s="188"/>
      <c r="I13" s="220"/>
    </row>
    <row r="15" spans="1:9" ht="15">
      <c r="A15" s="288" t="s">
        <v>144</v>
      </c>
      <c r="B15" s="289"/>
    </row>
    <row r="16" spans="1:9" ht="15">
      <c r="A16" s="290" t="s">
        <v>159</v>
      </c>
      <c r="B16" s="291">
        <v>10000</v>
      </c>
      <c r="C16" s="188" t="s">
        <v>138</v>
      </c>
    </row>
    <row r="17" spans="1:14" ht="15">
      <c r="A17" s="290" t="s">
        <v>160</v>
      </c>
      <c r="B17" s="291">
        <v>5000</v>
      </c>
      <c r="C17" s="188" t="s">
        <v>138</v>
      </c>
    </row>
    <row r="18" spans="1:14" ht="15">
      <c r="A18" s="292" t="s">
        <v>161</v>
      </c>
      <c r="B18" s="293">
        <f>SUM(B16:B17)</f>
        <v>15000</v>
      </c>
      <c r="N18" s="188">
        <v>344190</v>
      </c>
    </row>
    <row r="19" spans="1:14">
      <c r="N19" s="294">
        <f>SUM(N18-B12)</f>
        <v>3060.2333333333372</v>
      </c>
    </row>
    <row r="20" spans="1:14" ht="15">
      <c r="A20" s="295" t="s">
        <v>162</v>
      </c>
      <c r="B20" s="296"/>
      <c r="D20" s="297" t="s">
        <v>163</v>
      </c>
      <c r="E20" s="298"/>
      <c r="F20" s="298"/>
      <c r="G20" s="299"/>
      <c r="H20" s="298"/>
      <c r="I20" s="299"/>
      <c r="N20" s="188">
        <v>22050</v>
      </c>
    </row>
    <row r="21" spans="1:14">
      <c r="A21" s="300" t="s">
        <v>164</v>
      </c>
      <c r="B21" s="296"/>
      <c r="D21" s="298" t="s">
        <v>165</v>
      </c>
      <c r="E21" s="298" t="s">
        <v>166</v>
      </c>
      <c r="F21" s="298"/>
      <c r="G21" s="299" t="s">
        <v>167</v>
      </c>
      <c r="H21" s="298" t="s">
        <v>168</v>
      </c>
      <c r="I21" s="299" t="s">
        <v>169</v>
      </c>
      <c r="N21" s="294">
        <f>SUM(N20+N19)</f>
        <v>25110.233333333337</v>
      </c>
    </row>
    <row r="22" spans="1:14">
      <c r="A22" s="300" t="s">
        <v>170</v>
      </c>
      <c r="B22" s="296">
        <f>'[5]Feb Festival Programme'!$C$53</f>
        <v>22050</v>
      </c>
      <c r="C22" s="188" t="s">
        <v>171</v>
      </c>
      <c r="D22" s="298" t="s">
        <v>170</v>
      </c>
      <c r="E22" s="298">
        <f>'[5]Feb Box Office Projection'!$B$37</f>
        <v>21</v>
      </c>
      <c r="F22" s="301"/>
      <c r="G22" s="299">
        <f>'[5]Feb Box Office Projection'!$G$37</f>
        <v>1990</v>
      </c>
      <c r="H22" s="298"/>
      <c r="I22" s="299">
        <f>'[5]Feb Box Office Projection'!$I$37</f>
        <v>7758.3333333333339</v>
      </c>
    </row>
    <row r="23" spans="1:14">
      <c r="A23" s="300" t="s">
        <v>172</v>
      </c>
      <c r="B23" s="296">
        <f>'[5]May Festival Programme'!$C$21</f>
        <v>40800</v>
      </c>
      <c r="C23" s="188" t="s">
        <v>171</v>
      </c>
      <c r="D23" s="298" t="s">
        <v>172</v>
      </c>
      <c r="E23" s="302">
        <f>'[5]May Box Office Projection'!$B$40</f>
        <v>24</v>
      </c>
      <c r="F23" s="301"/>
      <c r="G23" s="299">
        <f>'[5]May Box Office Projection'!$G$40</f>
        <v>3120</v>
      </c>
      <c r="H23" s="298"/>
      <c r="I23" s="299">
        <f>'[5]May Box Office Projection'!$I$40</f>
        <v>13350</v>
      </c>
    </row>
    <row r="24" spans="1:14">
      <c r="A24" s="300" t="s">
        <v>173</v>
      </c>
      <c r="B24" s="296">
        <f>B23*1.2</f>
        <v>48960</v>
      </c>
      <c r="C24" s="188" t="s">
        <v>171</v>
      </c>
      <c r="D24" s="298" t="s">
        <v>173</v>
      </c>
      <c r="E24" s="302">
        <f>E23*1.2</f>
        <v>28.799999999999997</v>
      </c>
      <c r="F24" s="301"/>
      <c r="G24" s="299">
        <f>G23*1.2</f>
        <v>3744</v>
      </c>
      <c r="H24" s="298"/>
      <c r="I24" s="299">
        <f>+I23*1.2</f>
        <v>16020</v>
      </c>
    </row>
    <row r="25" spans="1:14">
      <c r="A25" s="300" t="s">
        <v>174</v>
      </c>
      <c r="B25" s="296">
        <f>B23*1.2</f>
        <v>48960</v>
      </c>
      <c r="C25" s="188" t="s">
        <v>171</v>
      </c>
      <c r="D25" s="298" t="s">
        <v>174</v>
      </c>
      <c r="E25" s="302">
        <f>E23*1.2</f>
        <v>28.799999999999997</v>
      </c>
      <c r="F25" s="301"/>
      <c r="G25" s="299">
        <f>G23*1.2</f>
        <v>3744</v>
      </c>
      <c r="H25" s="298"/>
      <c r="I25" s="299">
        <f>I23*1.2</f>
        <v>16020</v>
      </c>
    </row>
    <row r="26" spans="1:14" ht="13.5" thickBot="1">
      <c r="A26" s="303" t="s">
        <v>175</v>
      </c>
      <c r="B26" s="304">
        <f>SUM(B22:B25)</f>
        <v>160770</v>
      </c>
      <c r="C26" s="280"/>
      <c r="D26" s="305" t="s">
        <v>176</v>
      </c>
      <c r="E26" s="305">
        <f>SUM(E22:E25)</f>
        <v>102.6</v>
      </c>
      <c r="F26" s="305"/>
      <c r="G26" s="306">
        <f>SUM(G22:G25)</f>
        <v>12598</v>
      </c>
      <c r="H26" s="305"/>
      <c r="I26" s="306">
        <f>SUM(I22:I25)</f>
        <v>53148.333333333336</v>
      </c>
      <c r="K26" s="280"/>
    </row>
    <row r="27" spans="1:14" s="280" customFormat="1">
      <c r="B27" s="307"/>
      <c r="G27" s="307"/>
      <c r="I27" s="307"/>
    </row>
    <row r="28" spans="1:14" s="280" customFormat="1" ht="15">
      <c r="A28" s="308" t="s">
        <v>177</v>
      </c>
      <c r="B28" s="309"/>
      <c r="G28" s="307"/>
      <c r="I28" s="307"/>
    </row>
    <row r="29" spans="1:14" s="280" customFormat="1">
      <c r="A29" s="192" t="s">
        <v>170</v>
      </c>
      <c r="B29" s="309">
        <f>'[6]Operations &amp; Overheads'!H94</f>
        <v>32980</v>
      </c>
      <c r="G29" s="307"/>
      <c r="I29" s="307"/>
    </row>
    <row r="30" spans="1:14" s="280" customFormat="1">
      <c r="A30" s="192" t="s">
        <v>172</v>
      </c>
      <c r="B30" s="309">
        <f>'[6]Operations &amp; Overheads'!L94</f>
        <v>34275</v>
      </c>
      <c r="G30" s="307"/>
      <c r="I30" s="307"/>
    </row>
    <row r="31" spans="1:14" s="280" customFormat="1">
      <c r="A31" s="192" t="s">
        <v>173</v>
      </c>
      <c r="B31" s="309">
        <f>'[6]Operations &amp; Overheads'!P94</f>
        <v>43590</v>
      </c>
      <c r="G31" s="307"/>
      <c r="I31" s="307"/>
    </row>
    <row r="32" spans="1:14" s="280" customFormat="1">
      <c r="A32" s="192" t="s">
        <v>174</v>
      </c>
      <c r="B32" s="309">
        <f>'[6]Operations &amp; Overheads'!T94</f>
        <v>43590</v>
      </c>
      <c r="C32" s="188"/>
      <c r="G32" s="307"/>
      <c r="I32" s="307"/>
      <c r="K32" s="188"/>
    </row>
    <row r="33" spans="1:3">
      <c r="A33" s="202" t="s">
        <v>175</v>
      </c>
      <c r="B33" s="310">
        <f>SUM(B29:B32)</f>
        <v>154435</v>
      </c>
    </row>
    <row r="35" spans="1:3" ht="15">
      <c r="A35" s="311" t="s">
        <v>178</v>
      </c>
      <c r="B35" s="312"/>
    </row>
    <row r="36" spans="1:3">
      <c r="A36" s="313" t="s">
        <v>179</v>
      </c>
      <c r="B36" s="314">
        <f>15*100</f>
        <v>1500</v>
      </c>
      <c r="C36" s="188" t="s">
        <v>136</v>
      </c>
    </row>
    <row r="37" spans="1:3">
      <c r="A37" s="313" t="s">
        <v>180</v>
      </c>
      <c r="B37" s="314">
        <f>350*24</f>
        <v>8400</v>
      </c>
      <c r="C37" s="188" t="s">
        <v>136</v>
      </c>
    </row>
    <row r="38" spans="1:3">
      <c r="A38" s="313" t="s">
        <v>181</v>
      </c>
      <c r="B38" s="314">
        <f>(18*(32000/12))*0.5</f>
        <v>24000</v>
      </c>
      <c r="C38" s="188" t="s">
        <v>182</v>
      </c>
    </row>
    <row r="39" spans="1:3">
      <c r="A39" s="313" t="s">
        <v>183</v>
      </c>
      <c r="B39" s="314">
        <f>((18*(25000/12))*0.5)</f>
        <v>18750</v>
      </c>
      <c r="C39" s="188" t="s">
        <v>182</v>
      </c>
    </row>
    <row r="40" spans="1:3">
      <c r="A40" s="313" t="s">
        <v>184</v>
      </c>
      <c r="B40" s="314">
        <f>3*2*20*20</f>
        <v>2400</v>
      </c>
      <c r="C40" s="188" t="s">
        <v>182</v>
      </c>
    </row>
    <row r="41" spans="1:3">
      <c r="A41" s="313" t="s">
        <v>185</v>
      </c>
      <c r="B41" s="314">
        <f>10*60*2</f>
        <v>1200</v>
      </c>
      <c r="C41" s="188" t="s">
        <v>186</v>
      </c>
    </row>
    <row r="42" spans="1:3">
      <c r="A42" s="313" t="s">
        <v>187</v>
      </c>
      <c r="B42" s="314">
        <f>3*1000</f>
        <v>3000</v>
      </c>
      <c r="C42" s="188" t="s">
        <v>188</v>
      </c>
    </row>
    <row r="43" spans="1:3" ht="15">
      <c r="A43" s="315" t="s">
        <v>189</v>
      </c>
      <c r="B43" s="316">
        <f>SUM(B36:B42)</f>
        <v>59250</v>
      </c>
    </row>
    <row r="58" spans="4:9">
      <c r="D58" s="317"/>
      <c r="E58" s="317"/>
      <c r="F58" s="317"/>
      <c r="G58" s="318"/>
      <c r="H58" s="317"/>
      <c r="I58" s="318"/>
    </row>
    <row r="59" spans="4:9">
      <c r="D59" s="317"/>
      <c r="E59" s="317"/>
      <c r="F59" s="317"/>
      <c r="G59" s="318"/>
      <c r="H59" s="317"/>
      <c r="I59" s="318"/>
    </row>
    <row r="60" spans="4:9" ht="15">
      <c r="D60" s="319"/>
      <c r="E60" s="319"/>
      <c r="F60" s="319"/>
      <c r="G60" s="320"/>
      <c r="H60" s="319"/>
      <c r="I60" s="320"/>
    </row>
  </sheetData>
  <sheetProtection algorithmName="SHA-512" hashValue="uQdgFoETEiqnhUzzCGG9L13LY7QF8vqRttz9xzk5+NnFjwpvoswfO+Z/l9iFv2+PRfFwCaRrU3u9J6L7X8tfYg==" saltValue="fqQRuaBYz/9PjXIqAh9Rtw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E567191-22B0-49A9-801F-287624326955}"/>
</file>

<file path=customXml/itemProps2.xml><?xml version="1.0" encoding="utf-8"?>
<ds:datastoreItem xmlns:ds="http://schemas.openxmlformats.org/officeDocument/2006/customXml" ds:itemID="{971BB678-5D0B-4A2F-BBE4-2614E13DBD61}"/>
</file>

<file path=customXml/itemProps3.xml><?xml version="1.0" encoding="utf-8"?>
<ds:datastoreItem xmlns:ds="http://schemas.openxmlformats.org/officeDocument/2006/customXml" ds:itemID="{11AAAD72-2367-424D-BC90-DB25B957B1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Live Summary</vt:lpstr>
      <vt:lpstr>Feb</vt:lpstr>
      <vt:lpstr>May</vt:lpstr>
      <vt:lpstr>Oct</vt:lpstr>
      <vt:lpstr>Feb 18</vt:lpstr>
      <vt:lpstr>Operations &amp; Overheads</vt:lpstr>
      <vt:lpstr>Summary</vt:lpstr>
      <vt:lpstr>Feb!Print_Area</vt:lpstr>
    </vt:vector>
  </TitlesOfParts>
  <Company>WYP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helenn</dc:creator>
  <cp:lastModifiedBy>Atkinsonm</cp:lastModifiedBy>
  <cp:lastPrinted>2016-10-06T10:28:53Z</cp:lastPrinted>
  <dcterms:created xsi:type="dcterms:W3CDTF">2013-11-12T12:59:06Z</dcterms:created>
  <dcterms:modified xsi:type="dcterms:W3CDTF">2016-10-10T08:27:49Z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