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ull2017.sharepoint.com/Projects/WOW - Gender &amp; Equality/A_budget/"/>
    </mc:Choice>
  </mc:AlternateContent>
  <bookViews>
    <workbookView xWindow="0" yWindow="0" windowWidth="20190" windowHeight="6570"/>
  </bookViews>
  <sheets>
    <sheet name="Expenditure" sheetId="1" r:id="rId1"/>
    <sheet name="New Model BO Income" sheetId="2" r:id="rId2"/>
    <sheet name="Opening Event" sheetId="3" r:id="rId3"/>
    <sheet name="Hull Cheese" sheetId="4" r:id="rId4"/>
  </sheets>
  <definedNames>
    <definedName name="_xlnm.Print_Area" localSheetId="0">Expenditure!$A$1:$M$239</definedName>
  </definedNames>
  <calcPr calcId="171026"/>
</workbook>
</file>

<file path=xl/calcChain.xml><?xml version="1.0" encoding="utf-8"?>
<calcChain xmlns="http://schemas.openxmlformats.org/spreadsheetml/2006/main">
  <c r="H24" i="1" l="1"/>
  <c r="F20" i="1"/>
  <c r="L210" i="1" l="1"/>
  <c r="L212" i="1" s="1"/>
  <c r="F17" i="1" s="1"/>
  <c r="H36" i="3"/>
  <c r="H42" i="3"/>
  <c r="F43" i="3"/>
  <c r="F45" i="3"/>
  <c r="L32" i="1"/>
  <c r="F29" i="3"/>
  <c r="G29" i="3"/>
  <c r="H29" i="3"/>
  <c r="F30" i="3"/>
  <c r="C28" i="1"/>
  <c r="L29" i="1"/>
  <c r="L56" i="1"/>
  <c r="F24" i="4"/>
  <c r="F16" i="4"/>
  <c r="G24" i="4"/>
  <c r="H24" i="4"/>
  <c r="F25" i="4"/>
  <c r="G36" i="3"/>
  <c r="G42" i="3"/>
  <c r="F42" i="3"/>
  <c r="T12" i="2"/>
  <c r="S12" i="2"/>
  <c r="L34" i="1"/>
  <c r="L123" i="1"/>
  <c r="L125" i="1"/>
  <c r="L118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4" i="1"/>
  <c r="F6" i="1"/>
  <c r="L62" i="1"/>
  <c r="L65" i="1"/>
  <c r="L68" i="1"/>
  <c r="L70" i="1"/>
  <c r="F7" i="1"/>
  <c r="E82" i="1"/>
  <c r="G82" i="1"/>
  <c r="I82" i="1"/>
  <c r="L82" i="1"/>
  <c r="F8" i="1" s="1"/>
  <c r="C88" i="1"/>
  <c r="D88" i="1"/>
  <c r="D90" i="1"/>
  <c r="D91" i="1"/>
  <c r="D93" i="1"/>
  <c r="D96" i="1"/>
  <c r="D97" i="1"/>
  <c r="D98" i="1"/>
  <c r="D102" i="1"/>
  <c r="E88" i="1"/>
  <c r="E90" i="1"/>
  <c r="E91" i="1"/>
  <c r="E93" i="1"/>
  <c r="E96" i="1"/>
  <c r="E97" i="1"/>
  <c r="E98" i="1"/>
  <c r="E102" i="1"/>
  <c r="F88" i="1"/>
  <c r="F90" i="1"/>
  <c r="F91" i="1"/>
  <c r="F93" i="1"/>
  <c r="F96" i="1"/>
  <c r="F97" i="1"/>
  <c r="F98" i="1"/>
  <c r="F102" i="1"/>
  <c r="L102" i="1"/>
  <c r="L104" i="1"/>
  <c r="F9" i="1"/>
  <c r="L109" i="1"/>
  <c r="L111" i="1"/>
  <c r="L113" i="1"/>
  <c r="F10" i="1"/>
  <c r="F11" i="1"/>
  <c r="L132" i="1"/>
  <c r="L134" i="1"/>
  <c r="F12" i="1"/>
  <c r="L140" i="1"/>
  <c r="L142" i="1"/>
  <c r="F13" i="1"/>
  <c r="L147" i="1"/>
  <c r="L150" i="1"/>
  <c r="L156" i="1"/>
  <c r="L159" i="1"/>
  <c r="L162" i="1"/>
  <c r="L165" i="1"/>
  <c r="L168" i="1"/>
  <c r="L170" i="1"/>
  <c r="F14" i="1"/>
  <c r="L176" i="1"/>
  <c r="L181" i="1"/>
  <c r="L184" i="1"/>
  <c r="L186" i="1"/>
  <c r="F15" i="1"/>
  <c r="L191" i="1"/>
  <c r="L194" i="1"/>
  <c r="L196" i="1"/>
  <c r="F16" i="1"/>
  <c r="L216" i="1"/>
  <c r="L219" i="1"/>
  <c r="L222" i="1"/>
  <c r="L224" i="1"/>
  <c r="F18" i="1"/>
  <c r="L231" i="1"/>
  <c r="L234" i="1"/>
  <c r="L236" i="1"/>
  <c r="F19" i="1"/>
  <c r="H22" i="1"/>
  <c r="G179" i="1"/>
  <c r="F59" i="2"/>
  <c r="N59" i="2"/>
  <c r="N28" i="2"/>
  <c r="M59" i="2"/>
  <c r="G59" i="2"/>
  <c r="V49" i="2"/>
  <c r="F49" i="2"/>
  <c r="E49" i="2"/>
  <c r="M48" i="2"/>
  <c r="G48" i="2"/>
  <c r="N48" i="2"/>
  <c r="F48" i="2"/>
  <c r="F47" i="2"/>
  <c r="M47" i="2"/>
  <c r="M46" i="2"/>
  <c r="G46" i="2"/>
  <c r="V46" i="2"/>
  <c r="F28" i="2"/>
  <c r="E28" i="2"/>
  <c r="M27" i="2"/>
  <c r="F27" i="2"/>
  <c r="G27" i="2"/>
  <c r="N27" i="2"/>
  <c r="F26" i="2"/>
  <c r="G26" i="2"/>
  <c r="M25" i="2"/>
  <c r="G25" i="2"/>
  <c r="N25" i="2"/>
  <c r="M26" i="2"/>
  <c r="M29" i="2"/>
  <c r="M50" i="2"/>
  <c r="N46" i="2"/>
  <c r="O46" i="2"/>
  <c r="P46" i="2"/>
  <c r="Q46" i="2"/>
  <c r="T46" i="2"/>
  <c r="W46" i="2"/>
  <c r="O48" i="2"/>
  <c r="S48" i="2"/>
  <c r="V48" i="2"/>
  <c r="G47" i="2"/>
  <c r="G29" i="2"/>
  <c r="N26" i="2"/>
  <c r="O27" i="2"/>
  <c r="S27" i="2"/>
  <c r="S25" i="2"/>
  <c r="O25" i="2"/>
  <c r="V56" i="2"/>
  <c r="F56" i="2"/>
  <c r="E56" i="2"/>
  <c r="F55" i="2"/>
  <c r="M55" i="2"/>
  <c r="F54" i="2"/>
  <c r="G54" i="2"/>
  <c r="M53" i="2"/>
  <c r="G53" i="2"/>
  <c r="V53" i="2"/>
  <c r="F41" i="2"/>
  <c r="G41" i="2"/>
  <c r="M41" i="2"/>
  <c r="S46" i="2"/>
  <c r="S49" i="2"/>
  <c r="T49" i="2"/>
  <c r="N47" i="2"/>
  <c r="G50" i="2"/>
  <c r="V47" i="2"/>
  <c r="Q48" i="2"/>
  <c r="T48" i="2"/>
  <c r="W48" i="2"/>
  <c r="P48" i="2"/>
  <c r="P27" i="2"/>
  <c r="Q27" i="2"/>
  <c r="T27" i="2"/>
  <c r="P25" i="2"/>
  <c r="Q25" i="2"/>
  <c r="T25" i="2"/>
  <c r="S28" i="2"/>
  <c r="T28" i="2"/>
  <c r="O26" i="2"/>
  <c r="S26" i="2"/>
  <c r="N41" i="2"/>
  <c r="S41" i="2"/>
  <c r="N55" i="2"/>
  <c r="O55" i="2"/>
  <c r="G55" i="2"/>
  <c r="V55" i="2"/>
  <c r="M54" i="2"/>
  <c r="M57" i="2"/>
  <c r="N54" i="2"/>
  <c r="V54" i="2"/>
  <c r="N53" i="2"/>
  <c r="G57" i="2"/>
  <c r="V41" i="2"/>
  <c r="F35" i="2"/>
  <c r="E35" i="2"/>
  <c r="F34" i="2"/>
  <c r="M34" i="2"/>
  <c r="F33" i="2"/>
  <c r="G33" i="2"/>
  <c r="M32" i="2"/>
  <c r="G32" i="2"/>
  <c r="N32" i="2"/>
  <c r="S32" i="2"/>
  <c r="S47" i="2"/>
  <c r="O47" i="2"/>
  <c r="N49" i="2"/>
  <c r="W49" i="2"/>
  <c r="P26" i="2"/>
  <c r="Q26" i="2"/>
  <c r="T26" i="2"/>
  <c r="T29" i="2"/>
  <c r="O41" i="2"/>
  <c r="P41" i="2"/>
  <c r="Q41" i="2"/>
  <c r="T41" i="2"/>
  <c r="W41" i="2"/>
  <c r="S55" i="2"/>
  <c r="P55" i="2"/>
  <c r="Q55" i="2"/>
  <c r="T55" i="2"/>
  <c r="W55" i="2"/>
  <c r="O53" i="2"/>
  <c r="N56" i="2"/>
  <c r="W56" i="2"/>
  <c r="S53" i="2"/>
  <c r="S56" i="2"/>
  <c r="T56" i="2"/>
  <c r="S54" i="2"/>
  <c r="O54" i="2"/>
  <c r="G34" i="2"/>
  <c r="N34" i="2"/>
  <c r="O34" i="2"/>
  <c r="M33" i="2"/>
  <c r="M36" i="2"/>
  <c r="N33" i="2"/>
  <c r="O32" i="2"/>
  <c r="P77" i="1"/>
  <c r="G18" i="2"/>
  <c r="N65" i="2"/>
  <c r="P65" i="2"/>
  <c r="I65" i="2"/>
  <c r="V42" i="2"/>
  <c r="F42" i="2"/>
  <c r="E42" i="2"/>
  <c r="F40" i="2"/>
  <c r="G40" i="2"/>
  <c r="M39" i="2"/>
  <c r="G39" i="2"/>
  <c r="V39" i="2"/>
  <c r="F21" i="2"/>
  <c r="E21" i="2"/>
  <c r="F20" i="2"/>
  <c r="G20" i="2"/>
  <c r="F19" i="2"/>
  <c r="G19" i="2"/>
  <c r="M18" i="2"/>
  <c r="V14" i="2"/>
  <c r="F14" i="2"/>
  <c r="E14" i="2"/>
  <c r="F13" i="2"/>
  <c r="G13" i="2"/>
  <c r="M13" i="2"/>
  <c r="F12" i="2"/>
  <c r="G12" i="2"/>
  <c r="M11" i="2"/>
  <c r="G11" i="2"/>
  <c r="V11" i="2"/>
  <c r="F22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L75" i="1"/>
  <c r="G36" i="2"/>
  <c r="S34" i="2"/>
  <c r="P47" i="2"/>
  <c r="Q47" i="2"/>
  <c r="T47" i="2"/>
  <c r="P54" i="2"/>
  <c r="Q54" i="2"/>
  <c r="T54" i="2"/>
  <c r="W54" i="2"/>
  <c r="P53" i="2"/>
  <c r="Q53" i="2"/>
  <c r="M19" i="2"/>
  <c r="N19" i="2"/>
  <c r="N13" i="2"/>
  <c r="O13" i="2"/>
  <c r="P13" i="2"/>
  <c r="Q13" i="2"/>
  <c r="T13" i="2"/>
  <c r="W13" i="2"/>
  <c r="P32" i="2"/>
  <c r="Q32" i="2"/>
  <c r="T32" i="2"/>
  <c r="S35" i="2"/>
  <c r="T35" i="2"/>
  <c r="P34" i="2"/>
  <c r="Q34" i="2"/>
  <c r="T34" i="2"/>
  <c r="O33" i="2"/>
  <c r="S33" i="2"/>
  <c r="N35" i="2"/>
  <c r="S13" i="2"/>
  <c r="G22" i="2"/>
  <c r="V13" i="2"/>
  <c r="N18" i="2"/>
  <c r="M12" i="2"/>
  <c r="N12" i="2"/>
  <c r="V40" i="2"/>
  <c r="V12" i="2"/>
  <c r="G15" i="2"/>
  <c r="G43" i="2"/>
  <c r="N39" i="2"/>
  <c r="M20" i="2"/>
  <c r="N20" i="2"/>
  <c r="M40" i="2"/>
  <c r="M43" i="2"/>
  <c r="N11" i="2"/>
  <c r="W47" i="2"/>
  <c r="S19" i="2"/>
  <c r="O19" i="2"/>
  <c r="M22" i="2"/>
  <c r="V59" i="2"/>
  <c r="P33" i="2"/>
  <c r="Q33" i="2"/>
  <c r="T33" i="2"/>
  <c r="T36" i="2"/>
  <c r="M15" i="2"/>
  <c r="O18" i="2"/>
  <c r="P18" i="2"/>
  <c r="Q18" i="2"/>
  <c r="T18" i="2"/>
  <c r="S18" i="2"/>
  <c r="M16" i="2"/>
  <c r="O20" i="2"/>
  <c r="S20" i="2"/>
  <c r="N21" i="2"/>
  <c r="O39" i="2"/>
  <c r="S39" i="2"/>
  <c r="S42" i="2"/>
  <c r="T42" i="2"/>
  <c r="O12" i="2"/>
  <c r="N40" i="2"/>
  <c r="S11" i="2"/>
  <c r="O11" i="2"/>
  <c r="N14" i="2"/>
  <c r="W14" i="2"/>
  <c r="P19" i="2"/>
  <c r="Q19" i="2"/>
  <c r="M60" i="2"/>
  <c r="S14" i="2"/>
  <c r="T14" i="2"/>
  <c r="S21" i="2"/>
  <c r="T21" i="2"/>
  <c r="P12" i="2"/>
  <c r="Q12" i="2"/>
  <c r="W12" i="2"/>
  <c r="P20" i="2"/>
  <c r="Q20" i="2"/>
  <c r="T20" i="2"/>
  <c r="P11" i="2"/>
  <c r="Q11" i="2"/>
  <c r="O40" i="2"/>
  <c r="S40" i="2"/>
  <c r="N42" i="2"/>
  <c r="P39" i="2"/>
  <c r="Q39" i="2"/>
  <c r="T39" i="2"/>
  <c r="T19" i="2"/>
  <c r="T11" i="2"/>
  <c r="W39" i="2"/>
  <c r="P40" i="2"/>
  <c r="Q40" i="2"/>
  <c r="O59" i="2"/>
  <c r="W42" i="2"/>
  <c r="T22" i="2"/>
  <c r="T40" i="2"/>
  <c r="W40" i="2"/>
  <c r="T15" i="2"/>
  <c r="W11" i="2"/>
  <c r="T50" i="2"/>
  <c r="T43" i="2"/>
  <c r="S59" i="2"/>
  <c r="Q59" i="2"/>
  <c r="T53" i="2"/>
  <c r="M61" i="2"/>
  <c r="D65" i="2"/>
  <c r="G65" i="2"/>
  <c r="T57" i="2"/>
  <c r="T59" i="2"/>
  <c r="W53" i="2"/>
  <c r="W59" i="2"/>
  <c r="J65" i="2"/>
  <c r="L65" i="2"/>
  <c r="Q65" i="2"/>
  <c r="S69" i="2"/>
  <c r="S65" i="2"/>
  <c r="T60" i="2"/>
  <c r="Q69" i="2"/>
  <c r="T61" i="2"/>
  <c r="R72" i="2"/>
  <c r="T65" i="2"/>
  <c r="T69" i="2"/>
  <c r="R73" i="2"/>
  <c r="R74" i="2"/>
  <c r="U69" i="2"/>
  <c r="R76" i="2"/>
  <c r="L239" i="1" l="1"/>
  <c r="L241" i="1" s="1"/>
  <c r="F24" i="1" l="1"/>
</calcChain>
</file>

<file path=xl/sharedStrings.xml><?xml version="1.0" encoding="utf-8"?>
<sst xmlns="http://schemas.openxmlformats.org/spreadsheetml/2006/main" count="442" uniqueCount="317">
  <si>
    <t xml:space="preserve">Production </t>
  </si>
  <si>
    <t>WOW HULL</t>
  </si>
  <si>
    <t>Venue</t>
  </si>
  <si>
    <t>City Hall</t>
  </si>
  <si>
    <t xml:space="preserve">Artform </t>
  </si>
  <si>
    <t>Multi Artform Festival</t>
  </si>
  <si>
    <t>SUMMARY</t>
  </si>
  <si>
    <t>DEPARTMENT</t>
  </si>
  <si>
    <t>TOTAL</t>
  </si>
  <si>
    <t>NOTES</t>
  </si>
  <si>
    <t xml:space="preserve">VIK shown as cash </t>
  </si>
  <si>
    <t>VIK shown as cash</t>
  </si>
  <si>
    <t xml:space="preserve">Net Box Office </t>
  </si>
  <si>
    <t>Original Budget Box Office Figures</t>
  </si>
  <si>
    <t>Revised Budget for different evening event programme</t>
  </si>
  <si>
    <t>Hull 2017 Budget</t>
  </si>
  <si>
    <t>Balance</t>
  </si>
  <si>
    <t xml:space="preserve">ZK101 - COMMISSIONING &amp; FEES </t>
  </si>
  <si>
    <t>Comedy commissioning &amp; fees</t>
  </si>
  <si>
    <t>To Hull &amp; Back; Opening Event</t>
  </si>
  <si>
    <t>SUB TOTAL</t>
  </si>
  <si>
    <t>Saturday Night</t>
  </si>
  <si>
    <t>WOW CLUB</t>
  </si>
  <si>
    <t>DJ fees, equip, PA/LX, food</t>
  </si>
  <si>
    <t xml:space="preserve">SUB TOTAL </t>
  </si>
  <si>
    <t>Drama / Live Performance commissioning &amp; fees</t>
  </si>
  <si>
    <t>Weathered Estates</t>
  </si>
  <si>
    <t>Perf No</t>
  </si>
  <si>
    <t>Bucket List</t>
  </si>
  <si>
    <t>Blazon - ICON</t>
  </si>
  <si>
    <t>Ethel Leginska</t>
  </si>
  <si>
    <t>Pop Ups</t>
  </si>
  <si>
    <t>Hoola Hoops</t>
  </si>
  <si>
    <t>Ruby Reds</t>
  </si>
  <si>
    <t>Tag Rugby</t>
  </si>
  <si>
    <t>Boxing</t>
  </si>
  <si>
    <t>Bollywood</t>
  </si>
  <si>
    <t>Kate Fox</t>
  </si>
  <si>
    <t>covered by panellist day fees</t>
  </si>
  <si>
    <t>ACE - The Warren</t>
  </si>
  <si>
    <t>Darts</t>
  </si>
  <si>
    <t>Workshops</t>
  </si>
  <si>
    <t>Under 10s Workshop</t>
  </si>
  <si>
    <t>Tech Mums</t>
  </si>
  <si>
    <t>Unconcious Bias</t>
  </si>
  <si>
    <t xml:space="preserve">Fix The Boiler </t>
  </si>
  <si>
    <t xml:space="preserve">TOTAL COMMISSIONING &amp; FEES </t>
  </si>
  <si>
    <t xml:space="preserve">ZK102 - DEVELOPMENT &amp; R&amp;D </t>
  </si>
  <si>
    <t>SBC Team</t>
  </si>
  <si>
    <t>R&amp;D Travel</t>
  </si>
  <si>
    <t>R&amp;D Hotels &amp; Accommodation</t>
  </si>
  <si>
    <t xml:space="preserve">TOTAL DEVELOPMENT &amp; R&amp;D </t>
  </si>
  <si>
    <t xml:space="preserve">ZK103 - CREATIVE TEAM, PRODUCTION TEAM &amp; CONSULTANTS </t>
  </si>
  <si>
    <t xml:space="preserve">Sub code </t>
  </si>
  <si>
    <t>Details</t>
  </si>
  <si>
    <t xml:space="preserve">Consultant Costs </t>
  </si>
  <si>
    <t>No of Days</t>
  </si>
  <si>
    <t>Rate</t>
  </si>
  <si>
    <t>Total</t>
  </si>
  <si>
    <t xml:space="preserve">Lead Creatives </t>
  </si>
  <si>
    <t>Names</t>
  </si>
  <si>
    <t>Fee</t>
  </si>
  <si>
    <t xml:space="preserve">Actual </t>
  </si>
  <si>
    <t xml:space="preserve">Travel </t>
  </si>
  <si>
    <t xml:space="preserve">Expenses </t>
  </si>
  <si>
    <t>Charlotte Bowen</t>
  </si>
  <si>
    <t>Programmer</t>
  </si>
  <si>
    <t>MOR</t>
  </si>
  <si>
    <t>MOR - ADD FEE</t>
  </si>
  <si>
    <t>Creative Team Expenses</t>
  </si>
  <si>
    <t>Project Mgt</t>
  </si>
  <si>
    <t>CB</t>
  </si>
  <si>
    <t>TOTALS</t>
  </si>
  <si>
    <t xml:space="preserve">ZK104 - PERFORMERS AND MUSICIANS </t>
  </si>
  <si>
    <t>Sub code</t>
  </si>
  <si>
    <t>No Panellist Days</t>
  </si>
  <si>
    <t> Fees</t>
  </si>
  <si>
    <t>Travel</t>
  </si>
  <si>
    <t>Accommodation</t>
  </si>
  <si>
    <t>Fee Rates </t>
  </si>
  <si>
    <t>Travel Rate</t>
  </si>
  <si>
    <t>Accomm Rate</t>
  </si>
  <si>
    <t>Overall Total</t>
  </si>
  <si>
    <t>Panellists  Local</t>
  </si>
  <si>
    <t>Local Honorarium</t>
  </si>
  <si>
    <t> National Org / Corp</t>
  </si>
  <si>
    <t>Panellists  National - Organisational</t>
  </si>
  <si>
    <t>National Ind</t>
  </si>
  <si>
    <t>Panellists  National - Individuals</t>
  </si>
  <si>
    <t>Leading</t>
  </si>
  <si>
    <t>Special</t>
  </si>
  <si>
    <t>Panellists  Leading</t>
  </si>
  <si>
    <t>Chairs</t>
  </si>
  <si>
    <t>Not paid additional fee</t>
  </si>
  <si>
    <t>Named Panellists</t>
  </si>
  <si>
    <t>Barbara Buttrick</t>
  </si>
  <si>
    <t> Sports Person</t>
  </si>
  <si>
    <t>A N Other Special</t>
  </si>
  <si>
    <t>Other</t>
  </si>
  <si>
    <t>Totals</t>
  </si>
  <si>
    <t xml:space="preserve">TOTAL PERFORMERS &amp; MUSICIANS </t>
  </si>
  <si>
    <t xml:space="preserve">ZK105 - REHEARSAL COSTS </t>
  </si>
  <si>
    <t xml:space="preserve">Rehearsal venue </t>
  </si>
  <si>
    <t xml:space="preserve">TOTAL REHEARSAL COSTS </t>
  </si>
  <si>
    <t xml:space="preserve">ZK106 - TECHNICAL &amp; PRODUCTION </t>
  </si>
  <si>
    <t>Staging &amp; Scenic</t>
  </si>
  <si>
    <t>Hire</t>
  </si>
  <si>
    <t>Crew</t>
  </si>
  <si>
    <t xml:space="preserve">TOTAL TECHNICAL &amp; PRODUCTION </t>
  </si>
  <si>
    <t xml:space="preserve">ZK107 - VENUE &amp; LOGISTICS </t>
  </si>
  <si>
    <t xml:space="preserve">Venue costs </t>
  </si>
  <si>
    <t>Venue fees</t>
  </si>
  <si>
    <t>City Hall &amp; Ferens Studio Hire costs</t>
  </si>
  <si>
    <t>Creche</t>
  </si>
  <si>
    <t xml:space="preserve">TOTAL VENUE &amp; LOGISTICS </t>
  </si>
  <si>
    <t>ZK108 - PROGRAMME LEGAL &amp; DOCUMENTATION</t>
  </si>
  <si>
    <t>Legal</t>
  </si>
  <si>
    <t>SBC Fee</t>
  </si>
  <si>
    <t xml:space="preserve">TOTAL PROGRAMME LEGAL &amp; DOCUMENTATION </t>
  </si>
  <si>
    <t>ZK109 - PROGRAMME MARKETING, DIGITAL &amp; COMMS</t>
  </si>
  <si>
    <t xml:space="preserve">Branding &amp; Design </t>
  </si>
  <si>
    <t xml:space="preserve">Marketing costs </t>
  </si>
  <si>
    <t xml:space="preserve">Distribution Costs </t>
  </si>
  <si>
    <t>Print Costs</t>
  </si>
  <si>
    <t xml:space="preserve">Photography </t>
  </si>
  <si>
    <t>inc image generation</t>
  </si>
  <si>
    <t xml:space="preserve">Filming </t>
  </si>
  <si>
    <t>Digital Content Creation</t>
  </si>
  <si>
    <t>ADDITIONAL COSTS - DESIGN, EVENT DRESSING, PR, PHOTOGRAPHY AT FESTIVAL ETC</t>
  </si>
  <si>
    <t xml:space="preserve">TOTAL PROGRAMME MARKETING, DIGITAL &amp; COMMS </t>
  </si>
  <si>
    <t xml:space="preserve">ZK110 - PROGRAMME EDUCATION &amp; COMMUNITY ENGAGEMENT </t>
  </si>
  <si>
    <t xml:space="preserve">School Activity </t>
  </si>
  <si>
    <t>Engagement Programme / Resources</t>
  </si>
  <si>
    <t>Jacky Fleming</t>
  </si>
  <si>
    <t>Access Initiatives</t>
  </si>
  <si>
    <t xml:space="preserve">Interpreted Performances </t>
  </si>
  <si>
    <t>2 days, 2 interpreters @ £300 pd</t>
  </si>
  <si>
    <t>Stenography</t>
  </si>
  <si>
    <t>£2165 + travel &amp; accomm Stagetext</t>
  </si>
  <si>
    <t>Participation Workshops</t>
  </si>
  <si>
    <t>Thinkins</t>
  </si>
  <si>
    <t xml:space="preserve">SUB TOTALS </t>
  </si>
  <si>
    <t xml:space="preserve">TOTAL PROGRAMME, EDUCATION &amp; COMMUNITY </t>
  </si>
  <si>
    <t xml:space="preserve">ZK111 - PROGRAMME VOLUNTEERING </t>
  </si>
  <si>
    <t xml:space="preserve">Volunteer Co-ordinator </t>
  </si>
  <si>
    <t>DBS Checks</t>
  </si>
  <si>
    <t xml:space="preserve">TOTAL PROGRAMME VOLUNTEERING </t>
  </si>
  <si>
    <t xml:space="preserve">ZK112 - ARTIST &amp; GUEST LIAISON </t>
  </si>
  <si>
    <t xml:space="preserve">Catering </t>
  </si>
  <si>
    <t xml:space="preserve">All staff &amp; artists &amp; tech &amp; vols - including riders / hospitality on site </t>
  </si>
  <si>
    <t xml:space="preserve">TOTAL ARTIST &amp; GUEST LIAISON </t>
  </si>
  <si>
    <t xml:space="preserve">ZK113 - RUNNING COSTS </t>
  </si>
  <si>
    <t>Venue Extension Running Costs</t>
  </si>
  <si>
    <t xml:space="preserve">Weekly Extension Wages Costs </t>
  </si>
  <si>
    <t xml:space="preserve">Weekly Extension Running Costs </t>
  </si>
  <si>
    <t xml:space="preserve">TOTAL RUNNING COSTS </t>
  </si>
  <si>
    <t>ZK114 - ADMIN &amp; MISC</t>
  </si>
  <si>
    <t xml:space="preserve">Admin Costs </t>
  </si>
  <si>
    <t xml:space="preserve">Equipment &amp; Tools </t>
  </si>
  <si>
    <t>TOTAL ADMIN &amp; MISC</t>
  </si>
  <si>
    <t xml:space="preserve">TOTAL COSTS OF THE PRODUCTION </t>
  </si>
  <si>
    <t xml:space="preserve">Original budget </t>
  </si>
  <si>
    <t>Project:</t>
  </si>
  <si>
    <t>Budget Holder input cells</t>
  </si>
  <si>
    <t>Analysis Code:</t>
  </si>
  <si>
    <t>Income:</t>
  </si>
  <si>
    <t>Ticketing</t>
  </si>
  <si>
    <t>Box Office Income Modelling HD - 7.12.16</t>
  </si>
  <si>
    <t>Item</t>
  </si>
  <si>
    <t>Notes</t>
  </si>
  <si>
    <t>Ticket price</t>
  </si>
  <si>
    <t>Capacity</t>
  </si>
  <si>
    <t># of perfs</t>
  </si>
  <si>
    <t>Total capacity</t>
  </si>
  <si>
    <t>Nightly Comp hold: V</t>
  </si>
  <si>
    <t>Nightly Comp hold: W</t>
  </si>
  <si>
    <t>Nightly Comp hold: X</t>
  </si>
  <si>
    <t>Nightly Comp hold: Y</t>
  </si>
  <si>
    <t>Nightly Comp hold: Z</t>
  </si>
  <si>
    <t>Total Comp holds</t>
  </si>
  <si>
    <t>Available to sell</t>
  </si>
  <si>
    <t>Potential gross revenue</t>
  </si>
  <si>
    <t>Of which, VAT</t>
  </si>
  <si>
    <t>Potential net revenue</t>
  </si>
  <si>
    <t>Target % of available seats</t>
  </si>
  <si>
    <t>Target # of available seats</t>
  </si>
  <si>
    <t>Target net revenue</t>
  </si>
  <si>
    <t>Forecast % of available seats</t>
  </si>
  <si>
    <t>Forecast # of available seats</t>
  </si>
  <si>
    <t>Forecast net revenue</t>
  </si>
  <si>
    <t>SHOW</t>
  </si>
  <si>
    <t>ACTUALS SECTION TO COMPLETE</t>
  </si>
  <si>
    <t>WOW PASSES</t>
  </si>
  <si>
    <t>Price 1</t>
  </si>
  <si>
    <t>Day 1 Festival Wristband</t>
  </si>
  <si>
    <t>Price 2</t>
  </si>
  <si>
    <t>Day 2 Festival Wristband</t>
  </si>
  <si>
    <t>Price 3</t>
  </si>
  <si>
    <t xml:space="preserve">Concession </t>
  </si>
  <si>
    <t>% of sales at concession price -&gt;</t>
  </si>
  <si>
    <t>PREVIEW SUBTOTAL</t>
  </si>
  <si>
    <t>FRIDAY NIGHT - LAUNCH &amp; COMEDY &amp; LOCAL MUSIC</t>
  </si>
  <si>
    <t>Full Single Ticket Sales</t>
  </si>
  <si>
    <t>WOW Wristband Sales</t>
  </si>
  <si>
    <t>MATINEE SUBTOTAL</t>
  </si>
  <si>
    <t>SATURDAY NIGHT - WOW CLUB</t>
  </si>
  <si>
    <t>EVENING SUBTOTAL</t>
  </si>
  <si>
    <t>SUNDAY NIGHT - RED CARPET FILM</t>
  </si>
  <si>
    <t>LIVE PROGRAMME - FERENS - SAT - ETHEL 100/ BB 100 / ICON 100; SUN - ETHEL 100 / WE 2X48</t>
  </si>
  <si>
    <t xml:space="preserve">Day 1 Single Ticket Sales </t>
  </si>
  <si>
    <t>Day 2 Single Ticket Sales</t>
  </si>
  <si>
    <t>OTHER SHOWS SUBTOTAL</t>
  </si>
  <si>
    <t>FILM PROGRAMME AT VUE - 5 screenings</t>
  </si>
  <si>
    <t>LIVE PROGRAMME - FERENS - BUCKET LIST</t>
  </si>
  <si>
    <t>Total Comp tickets as % of Total Capacity</t>
  </si>
  <si>
    <t>Target revenue as % of Potential</t>
  </si>
  <si>
    <t>Total target sales as % of capacity</t>
  </si>
  <si>
    <t>Average ticket price</t>
  </si>
  <si>
    <t># tickets sold</t>
  </si>
  <si>
    <t>Av. group size</t>
  </si>
  <si>
    <t>% of trans via Hull 2017</t>
  </si>
  <si>
    <t># trans via Hull 2017</t>
  </si>
  <si>
    <t>Booking fee (inc VAT)</t>
  </si>
  <si>
    <t>Booking fee (ex VAT)</t>
  </si>
  <si>
    <t>Booking fee revenue</t>
  </si>
  <si>
    <t>% postal trans</t>
  </si>
  <si>
    <t># postal trans</t>
  </si>
  <si>
    <t>Postal fee (inc VAT)</t>
  </si>
  <si>
    <t>Postal fee (ex VAT)</t>
  </si>
  <si>
    <t>Cost per postal trans (ex VAT)</t>
  </si>
  <si>
    <t>Profit per postal trans</t>
  </si>
  <si>
    <t>Net Postal revenue</t>
  </si>
  <si>
    <t>% Ticket revenue to Hull 2017</t>
  </si>
  <si>
    <t>Ticket revenue</t>
  </si>
  <si>
    <t>TOTAL REVENUE</t>
  </si>
  <si>
    <t>Merchant fee %</t>
  </si>
  <si>
    <t>Target merchant fees</t>
  </si>
  <si>
    <t>Spektrix fee %</t>
  </si>
  <si>
    <t>Target Spektrix fees</t>
  </si>
  <si>
    <t>TOTAL
FEES</t>
  </si>
  <si>
    <t>Contribution to Cost Budget</t>
  </si>
  <si>
    <t>Royalties</t>
  </si>
  <si>
    <t>Total box office</t>
  </si>
  <si>
    <t>Less merchant fee</t>
  </si>
  <si>
    <t>Total Royalties due on</t>
  </si>
  <si>
    <t>Royalties %</t>
  </si>
  <si>
    <t>Royalties £</t>
  </si>
  <si>
    <t>Lucy Beaumont</t>
  </si>
  <si>
    <t>Maureen Lipman</t>
  </si>
  <si>
    <t>Norman Lovett</t>
  </si>
  <si>
    <t>CREATIVE FEES &amp; EXPENSES</t>
  </si>
  <si>
    <t>FEE</t>
  </si>
  <si>
    <t>TRAVEL</t>
  </si>
  <si>
    <t>ACCOMMODATION</t>
  </si>
  <si>
    <t>WOW Satellite</t>
  </si>
  <si>
    <t xml:space="preserve">L&amp;P project </t>
  </si>
  <si>
    <t>Kerrie Marsh</t>
  </si>
  <si>
    <t>Cameo</t>
  </si>
  <si>
    <t>Foley Artist</t>
  </si>
  <si>
    <t xml:space="preserve">Opening Event - To Hull &amp; Back </t>
  </si>
  <si>
    <t>Errollyn Wallen</t>
  </si>
  <si>
    <t>na</t>
  </si>
  <si>
    <t>SFX / Sound Production</t>
  </si>
  <si>
    <t>PRS</t>
  </si>
  <si>
    <t>Reh Room Equip etc</t>
  </si>
  <si>
    <t>Sub Totals</t>
  </si>
  <si>
    <t>TQ items</t>
  </si>
  <si>
    <t xml:space="preserve">JZ Flowers project / Jacky Fleming </t>
  </si>
  <si>
    <t>£1500 exhibition boards</t>
  </si>
  <si>
    <t>See sheet</t>
  </si>
  <si>
    <t>Sarah Parks</t>
  </si>
  <si>
    <t>Stage Manager</t>
  </si>
  <si>
    <t>AL</t>
  </si>
  <si>
    <t>C320</t>
  </si>
  <si>
    <t>Exhibition Production Costs</t>
  </si>
  <si>
    <t>ZK106. K 245</t>
  </si>
  <si>
    <t>ZK106. K245</t>
  </si>
  <si>
    <t>ZK106. K253</t>
  </si>
  <si>
    <t>Al</t>
  </si>
  <si>
    <t>City Hall &amp; Ferens</t>
  </si>
  <si>
    <t>ZK107.K136</t>
  </si>
  <si>
    <t>Sound Design</t>
  </si>
  <si>
    <t>Opening Event - BOND</t>
  </si>
  <si>
    <t xml:space="preserve">Backline Production </t>
  </si>
  <si>
    <t xml:space="preserve">PR / Photography / Film  </t>
  </si>
  <si>
    <t>BOND  - 4 Musicians, 4 Band, 2 Crew, 1 Mgt</t>
  </si>
  <si>
    <t>Est for BSL £750 from SMHS</t>
  </si>
  <si>
    <t>Other Marketing</t>
  </si>
  <si>
    <t xml:space="preserve">General </t>
  </si>
  <si>
    <t>M&amp;E</t>
  </si>
  <si>
    <t>transfer to ADMIN for M&amp;E</t>
  </si>
  <si>
    <t>Specific Rider</t>
  </si>
  <si>
    <t>Hull Cheese</t>
  </si>
  <si>
    <t>Saturday Evening Event</t>
  </si>
  <si>
    <t>DJ Priya</t>
  </si>
  <si>
    <t>DJ Sonya</t>
  </si>
  <si>
    <t>DJ 3</t>
  </si>
  <si>
    <t>DJ 4</t>
  </si>
  <si>
    <t>FOH Manager</t>
  </si>
  <si>
    <t>£12.50ph</t>
  </si>
  <si>
    <t>8 hours</t>
  </si>
  <si>
    <t xml:space="preserve">Production Tech </t>
  </si>
  <si>
    <t>Event Dressing</t>
  </si>
  <si>
    <t>DJ 5</t>
  </si>
  <si>
    <t>Cocktail - Mixologist</t>
  </si>
  <si>
    <t>Glass Hire</t>
  </si>
  <si>
    <t>Contribution to Extra Costs for Opening Event</t>
  </si>
  <si>
    <t>BOND</t>
  </si>
  <si>
    <t>See Opening Event Sheet</t>
  </si>
  <si>
    <t>Less Contribution from Budget</t>
  </si>
  <si>
    <t>Producer Exp</t>
  </si>
  <si>
    <t>200 people x 3 days @ £10 pppd</t>
  </si>
  <si>
    <t>Friday Opening Event Reception</t>
  </si>
  <si>
    <t xml:space="preserve">Sunday Event Reception </t>
  </si>
  <si>
    <t xml:space="preserve">Water </t>
  </si>
  <si>
    <t>Friday Opening Event Riders &amp; Dressing Rooms over weekend</t>
  </si>
  <si>
    <t>CODHEAD - WOW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</si>
</sst>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£&quot;#,##0;[Red]\-&quot;£&quot;#,##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0;\(#,##0.00\)"/>
    <numFmt numFmtId="165" formatCode="0.0%"/>
    <numFmt numFmtId="166" formatCode="#,##0.00_ ;[Red]\-#,##0.00\ "/>
    <numFmt numFmtId="167" formatCode="_-* #,##0_-;\-* #,##0_-;_-* &quot;-&quot;??_-;_-@_-"/>
    <numFmt numFmtId="168" formatCode="&quot;£&quot;#,##0.00"/>
    <numFmt numFmtId="169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2"/>
      <name val="Geneva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0"/>
      <color rgb="FFFF0000"/>
      <name val="Trebuchet MS"/>
      <family val="2"/>
    </font>
    <font>
      <b/>
      <sz val="10"/>
      <color indexed="10"/>
      <name val="Trebuchet MS"/>
      <family val="2"/>
    </font>
    <font>
      <sz val="10"/>
      <color indexed="12"/>
      <name val="Trebuchet MS"/>
      <family val="2"/>
    </font>
    <font>
      <sz val="10"/>
      <color rgb="FF00B050"/>
      <name val="Trebuchet MS"/>
      <family val="2"/>
    </font>
    <font>
      <b/>
      <sz val="10"/>
      <color rgb="FF00B050"/>
      <name val="Trebuchet MS"/>
      <family val="2"/>
    </font>
    <font>
      <sz val="10"/>
      <color rgb="FF0070C0"/>
      <name val="Trebuchet MS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164" fontId="2" fillId="0" borderId="0" applyBorder="0" applyProtection="0"/>
    <xf numFmtId="0" fontId="3" fillId="0" borderId="0"/>
    <xf numFmtId="0" fontId="4" fillId="0" borderId="0" applyNumberFormat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9">
    <xf numFmtId="0" fontId="0" fillId="0" borderId="0" xfId="0"/>
    <xf numFmtId="42" fontId="7" fillId="0" borderId="0" xfId="0" applyNumberFormat="1" applyFont="1" applyFill="1" applyBorder="1"/>
    <xf numFmtId="42" fontId="6" fillId="0" borderId="0" xfId="0" applyNumberFormat="1" applyFont="1" applyFill="1" applyBorder="1"/>
    <xf numFmtId="42" fontId="7" fillId="0" borderId="0" xfId="0" applyNumberFormat="1" applyFont="1" applyFill="1" applyBorder="1" applyAlignment="1" applyProtection="1">
      <alignment horizontal="left" vertical="center"/>
    </xf>
    <xf numFmtId="42" fontId="5" fillId="0" borderId="0" xfId="0" applyNumberFormat="1" applyFont="1" applyFill="1" applyBorder="1" applyAlignment="1" applyProtection="1">
      <alignment horizontal="left" vertical="center"/>
    </xf>
    <xf numFmtId="42" fontId="6" fillId="0" borderId="0" xfId="0" applyNumberFormat="1" applyFont="1" applyFill="1" applyBorder="1" applyProtection="1"/>
    <xf numFmtId="42" fontId="13" fillId="0" borderId="0" xfId="0" applyNumberFormat="1" applyFont="1" applyFill="1" applyBorder="1" applyAlignment="1" applyProtection="1">
      <alignment horizontal="left" vertical="center"/>
    </xf>
    <xf numFmtId="42" fontId="7" fillId="0" borderId="0" xfId="3" applyNumberFormat="1" applyFont="1" applyFill="1" applyBorder="1" applyAlignment="1">
      <alignment horizontal="left" wrapText="1"/>
    </xf>
    <xf numFmtId="42" fontId="7" fillId="0" borderId="0" xfId="3" applyNumberFormat="1" applyFont="1" applyFill="1" applyBorder="1" applyAlignment="1">
      <alignment horizontal="left"/>
    </xf>
    <xf numFmtId="42" fontId="7" fillId="0" borderId="0" xfId="3" applyNumberFormat="1" applyFont="1" applyFill="1" applyBorder="1" applyAlignment="1">
      <alignment horizontal="center"/>
    </xf>
    <xf numFmtId="42" fontId="6" fillId="0" borderId="0" xfId="0" applyNumberFormat="1" applyFont="1" applyFill="1" applyBorder="1" applyAlignment="1" applyProtection="1">
      <alignment vertical="center"/>
    </xf>
    <xf numFmtId="42" fontId="7" fillId="0" borderId="0" xfId="3" applyNumberFormat="1" applyFont="1" applyFill="1" applyBorder="1" applyAlignment="1">
      <alignment wrapText="1"/>
    </xf>
    <xf numFmtId="42" fontId="6" fillId="0" borderId="0" xfId="0" applyNumberFormat="1" applyFont="1" applyFill="1" applyBorder="1" applyAlignment="1" applyProtection="1">
      <alignment horizontal="left"/>
      <protection locked="0"/>
    </xf>
    <xf numFmtId="42" fontId="6" fillId="0" borderId="0" xfId="1" applyNumberFormat="1" applyFont="1" applyFill="1" applyBorder="1" applyAlignment="1" applyProtection="1">
      <alignment vertical="center"/>
    </xf>
    <xf numFmtId="42" fontId="7" fillId="0" borderId="0" xfId="2" applyNumberFormat="1" applyFont="1" applyFill="1" applyBorder="1" applyAlignment="1">
      <alignment horizontal="left"/>
    </xf>
    <xf numFmtId="42" fontId="5" fillId="0" borderId="0" xfId="0" applyNumberFormat="1" applyFont="1" applyFill="1" applyBorder="1" applyAlignment="1" applyProtection="1">
      <alignment horizontal="left"/>
      <protection locked="0"/>
    </xf>
    <xf numFmtId="42" fontId="8" fillId="0" borderId="0" xfId="2" applyNumberFormat="1" applyFont="1" applyFill="1" applyBorder="1"/>
    <xf numFmtId="42" fontId="8" fillId="0" borderId="0" xfId="3" applyNumberFormat="1" applyFont="1" applyFill="1" applyBorder="1"/>
    <xf numFmtId="42" fontId="10" fillId="0" borderId="0" xfId="3" applyNumberFormat="1" applyFont="1" applyFill="1" applyBorder="1" applyAlignment="1">
      <alignment horizontal="left" wrapText="1"/>
    </xf>
    <xf numFmtId="42" fontId="7" fillId="0" borderId="0" xfId="2" applyNumberFormat="1" applyFont="1" applyFill="1" applyBorder="1"/>
    <xf numFmtId="42" fontId="10" fillId="0" borderId="0" xfId="3" applyNumberFormat="1" applyFont="1" applyFill="1" applyBorder="1" applyAlignment="1">
      <alignment horizontal="center" wrapText="1"/>
    </xf>
    <xf numFmtId="42" fontId="7" fillId="0" borderId="0" xfId="3" applyNumberFormat="1" applyFont="1" applyFill="1" applyBorder="1"/>
    <xf numFmtId="42" fontId="6" fillId="0" borderId="0" xfId="0" applyNumberFormat="1" applyFont="1" applyFill="1" applyBorder="1" applyAlignment="1" applyProtection="1">
      <alignment horizontal="left" vertical="center"/>
    </xf>
    <xf numFmtId="42" fontId="8" fillId="0" borderId="0" xfId="3" applyNumberFormat="1" applyFont="1" applyFill="1" applyBorder="1" applyAlignment="1">
      <alignment horizontal="left"/>
    </xf>
    <xf numFmtId="42" fontId="8" fillId="0" borderId="0" xfId="3" applyNumberFormat="1" applyFont="1" applyFill="1" applyBorder="1" applyAlignment="1">
      <alignment horizontal="left" wrapText="1"/>
    </xf>
    <xf numFmtId="42" fontId="8" fillId="0" borderId="0" xfId="3" applyNumberFormat="1" applyFont="1" applyFill="1" applyBorder="1" applyAlignment="1">
      <alignment wrapText="1"/>
    </xf>
    <xf numFmtId="42" fontId="5" fillId="0" borderId="0" xfId="0" applyNumberFormat="1" applyFont="1" applyFill="1" applyBorder="1"/>
    <xf numFmtId="42" fontId="9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 applyProtection="1">
      <alignment horizontal="left" vertical="center"/>
    </xf>
    <xf numFmtId="42" fontId="11" fillId="0" borderId="0" xfId="3" applyNumberFormat="1" applyFont="1" applyFill="1" applyBorder="1" applyAlignment="1">
      <alignment horizontal="center" textRotation="255"/>
    </xf>
    <xf numFmtId="42" fontId="8" fillId="0" borderId="0" xfId="2" applyNumberFormat="1" applyFont="1" applyFill="1" applyBorder="1" applyAlignment="1">
      <alignment horizontal="left"/>
    </xf>
    <xf numFmtId="42" fontId="8" fillId="0" borderId="0" xfId="0" applyNumberFormat="1" applyFont="1" applyFill="1" applyBorder="1"/>
    <xf numFmtId="42" fontId="8" fillId="0" borderId="0" xfId="2" applyNumberFormat="1" applyFont="1" applyFill="1" applyBorder="1" applyAlignment="1"/>
    <xf numFmtId="42" fontId="7" fillId="0" borderId="1" xfId="3" applyNumberFormat="1" applyFont="1" applyFill="1" applyBorder="1"/>
    <xf numFmtId="42" fontId="8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 applyProtection="1">
      <alignment vertical="center"/>
    </xf>
    <xf numFmtId="42" fontId="7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>
      <alignment horizontal="left"/>
    </xf>
    <xf numFmtId="42" fontId="7" fillId="0" borderId="0" xfId="0" applyNumberFormat="1" applyFont="1" applyFill="1" applyBorder="1" applyAlignment="1" applyProtection="1">
      <alignment vertical="center"/>
    </xf>
    <xf numFmtId="42" fontId="8" fillId="0" borderId="0" xfId="0" applyNumberFormat="1" applyFont="1" applyFill="1" applyBorder="1" applyAlignment="1"/>
    <xf numFmtId="42" fontId="7" fillId="0" borderId="0" xfId="0" applyNumberFormat="1" applyFont="1" applyFill="1" applyBorder="1" applyAlignment="1"/>
    <xf numFmtId="42" fontId="12" fillId="0" borderId="0" xfId="0" applyNumberFormat="1" applyFont="1" applyFill="1" applyBorder="1" applyAlignment="1" applyProtection="1">
      <alignment horizontal="left" vertical="center"/>
    </xf>
    <xf numFmtId="42" fontId="7" fillId="0" borderId="0" xfId="0" applyNumberFormat="1" applyFont="1" applyFill="1" applyBorder="1" applyAlignment="1">
      <alignment horizontal="left"/>
    </xf>
    <xf numFmtId="42" fontId="8" fillId="0" borderId="3" xfId="3" applyNumberFormat="1" applyFont="1" applyFill="1" applyBorder="1"/>
    <xf numFmtId="42" fontId="8" fillId="0" borderId="3" xfId="2" applyNumberFormat="1" applyFont="1" applyFill="1" applyBorder="1"/>
    <xf numFmtId="42" fontId="7" fillId="0" borderId="5" xfId="3" applyNumberFormat="1" applyFont="1" applyFill="1" applyBorder="1" applyAlignment="1"/>
    <xf numFmtId="42" fontId="6" fillId="0" borderId="10" xfId="0" applyNumberFormat="1" applyFont="1" applyFill="1" applyBorder="1" applyAlignment="1" applyProtection="1">
      <alignment vertical="center"/>
    </xf>
    <xf numFmtId="42" fontId="5" fillId="0" borderId="9" xfId="0" applyNumberFormat="1" applyFont="1" applyFill="1" applyBorder="1" applyAlignment="1" applyProtection="1">
      <alignment horizontal="left" vertical="center"/>
    </xf>
    <xf numFmtId="1" fontId="8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42" fontId="5" fillId="0" borderId="0" xfId="0" applyNumberFormat="1" applyFont="1" applyFill="1" applyBorder="1" applyProtection="1"/>
    <xf numFmtId="1" fontId="7" fillId="0" borderId="0" xfId="0" applyNumberFormat="1" applyFont="1" applyFill="1" applyBorder="1" applyAlignment="1" applyProtection="1">
      <alignment horizontal="left"/>
    </xf>
    <xf numFmtId="1" fontId="8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>
      <alignment horizontal="center"/>
    </xf>
    <xf numFmtId="44" fontId="6" fillId="0" borderId="0" xfId="0" applyNumberFormat="1" applyFont="1" applyFill="1" applyBorder="1"/>
    <xf numFmtId="166" fontId="6" fillId="0" borderId="0" xfId="0" applyNumberFormat="1" applyFont="1" applyFill="1" applyBorder="1"/>
    <xf numFmtId="42" fontId="7" fillId="0" borderId="6" xfId="3" applyNumberFormat="1" applyFont="1" applyFill="1" applyBorder="1" applyAlignment="1">
      <alignment horizontal="left" wrapText="1"/>
    </xf>
    <xf numFmtId="42" fontId="6" fillId="0" borderId="7" xfId="0" applyNumberFormat="1" applyFont="1" applyFill="1" applyBorder="1"/>
    <xf numFmtId="42" fontId="7" fillId="0" borderId="7" xfId="3" applyNumberFormat="1" applyFont="1" applyFill="1" applyBorder="1" applyAlignment="1">
      <alignment horizontal="left" wrapText="1"/>
    </xf>
    <xf numFmtId="42" fontId="7" fillId="0" borderId="8" xfId="3" applyNumberFormat="1" applyFont="1" applyFill="1" applyBorder="1" applyAlignment="1">
      <alignment horizontal="left" wrapText="1"/>
    </xf>
    <xf numFmtId="42" fontId="8" fillId="0" borderId="9" xfId="3" applyNumberFormat="1" applyFont="1" applyFill="1" applyBorder="1" applyAlignment="1">
      <alignment horizontal="left" wrapText="1"/>
    </xf>
    <xf numFmtId="42" fontId="8" fillId="0" borderId="10" xfId="3" applyNumberFormat="1" applyFont="1" applyFill="1" applyBorder="1" applyAlignment="1">
      <alignment horizontal="left" wrapText="1"/>
    </xf>
    <xf numFmtId="42" fontId="6" fillId="0" borderId="12" xfId="0" applyNumberFormat="1" applyFont="1" applyFill="1" applyBorder="1" applyAlignment="1" applyProtection="1">
      <alignment vertical="center"/>
    </xf>
    <xf numFmtId="42" fontId="6" fillId="0" borderId="12" xfId="0" applyNumberFormat="1" applyFont="1" applyFill="1" applyBorder="1"/>
    <xf numFmtId="42" fontId="6" fillId="0" borderId="13" xfId="0" applyNumberFormat="1" applyFont="1" applyFill="1" applyBorder="1" applyAlignment="1" applyProtection="1">
      <alignment vertical="center"/>
    </xf>
    <xf numFmtId="42" fontId="8" fillId="0" borderId="0" xfId="1" applyNumberFormat="1" applyFont="1" applyFill="1" applyBorder="1" applyAlignment="1" applyProtection="1">
      <alignment vertical="center"/>
    </xf>
    <xf numFmtId="42" fontId="6" fillId="0" borderId="11" xfId="0" applyNumberFormat="1" applyFont="1" applyFill="1" applyBorder="1" applyAlignment="1" applyProtection="1">
      <alignment horizontal="left" vertical="center"/>
    </xf>
    <xf numFmtId="42" fontId="7" fillId="2" borderId="0" xfId="0" applyNumberFormat="1" applyFont="1" applyFill="1" applyBorder="1" applyAlignment="1" applyProtection="1">
      <alignment horizontal="center" vertical="center"/>
    </xf>
    <xf numFmtId="42" fontId="7" fillId="2" borderId="0" xfId="0" applyNumberFormat="1" applyFont="1" applyFill="1" applyBorder="1" applyAlignment="1" applyProtection="1">
      <alignment horizontal="left" vertical="center"/>
    </xf>
    <xf numFmtId="42" fontId="7" fillId="2" borderId="0" xfId="0" applyNumberFormat="1" applyFont="1" applyFill="1" applyBorder="1"/>
    <xf numFmtId="42" fontId="7" fillId="2" borderId="0" xfId="2" applyNumberFormat="1" applyFont="1" applyFill="1" applyBorder="1"/>
    <xf numFmtId="42" fontId="7" fillId="2" borderId="0" xfId="3" applyNumberFormat="1" applyFont="1" applyFill="1" applyBorder="1" applyAlignment="1">
      <alignment wrapText="1"/>
    </xf>
    <xf numFmtId="42" fontId="7" fillId="2" borderId="0" xfId="3" applyNumberFormat="1" applyFont="1" applyFill="1" applyBorder="1" applyAlignment="1">
      <alignment horizontal="left"/>
    </xf>
    <xf numFmtId="42" fontId="7" fillId="2" borderId="0" xfId="3" applyNumberFormat="1" applyFont="1" applyFill="1" applyBorder="1"/>
    <xf numFmtId="42" fontId="8" fillId="2" borderId="0" xfId="2" applyNumberFormat="1" applyFont="1" applyFill="1" applyBorder="1"/>
    <xf numFmtId="42" fontId="7" fillId="2" borderId="0" xfId="0" applyNumberFormat="1" applyFont="1" applyFill="1" applyBorder="1" applyAlignment="1"/>
    <xf numFmtId="42" fontId="5" fillId="2" borderId="0" xfId="0" applyNumberFormat="1" applyFont="1" applyFill="1" applyBorder="1"/>
    <xf numFmtId="42" fontId="7" fillId="2" borderId="0" xfId="0" applyNumberFormat="1" applyFont="1" applyFill="1" applyBorder="1" applyAlignment="1">
      <alignment horizontal="left"/>
    </xf>
    <xf numFmtId="42" fontId="8" fillId="2" borderId="0" xfId="0" applyNumberFormat="1" applyFont="1" applyFill="1" applyBorder="1" applyAlignment="1">
      <alignment horizontal="left"/>
    </xf>
    <xf numFmtId="42" fontId="7" fillId="2" borderId="0" xfId="2" applyNumberFormat="1" applyFont="1" applyFill="1" applyBorder="1" applyAlignment="1">
      <alignment horizontal="left"/>
    </xf>
    <xf numFmtId="42" fontId="7" fillId="2" borderId="4" xfId="2" applyNumberFormat="1" applyFont="1" applyFill="1" applyBorder="1"/>
    <xf numFmtId="1" fontId="6" fillId="0" borderId="0" xfId="0" applyNumberFormat="1" applyFont="1" applyFill="1" applyBorder="1" applyAlignment="1" applyProtection="1">
      <alignment horizontal="left"/>
    </xf>
    <xf numFmtId="42" fontId="14" fillId="0" borderId="0" xfId="0" applyNumberFormat="1" applyFont="1" applyFill="1" applyBorder="1" applyAlignment="1" applyProtection="1">
      <alignment vertical="center"/>
    </xf>
    <xf numFmtId="42" fontId="6" fillId="4" borderId="0" xfId="0" applyNumberFormat="1" applyFont="1" applyFill="1" applyBorder="1" applyAlignment="1" applyProtection="1">
      <alignment horizontal="left"/>
      <protection locked="0"/>
    </xf>
    <xf numFmtId="42" fontId="6" fillId="4" borderId="0" xfId="0" applyNumberFormat="1" applyFont="1" applyFill="1" applyBorder="1" applyAlignment="1" applyProtection="1">
      <alignment vertical="center"/>
    </xf>
    <xf numFmtId="0" fontId="7" fillId="0" borderId="0" xfId="3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Border="1" applyProtection="1"/>
    <xf numFmtId="0" fontId="17" fillId="0" borderId="0" xfId="0" applyFont="1" applyBorder="1" applyAlignment="1" applyProtection="1">
      <alignment horizontal="right"/>
    </xf>
    <xf numFmtId="0" fontId="17" fillId="3" borderId="14" xfId="0" applyNumberFormat="1" applyFont="1" applyFill="1" applyBorder="1" applyAlignment="1" applyProtection="1"/>
    <xf numFmtId="0" fontId="17" fillId="3" borderId="15" xfId="0" applyNumberFormat="1" applyFont="1" applyFill="1" applyBorder="1" applyAlignment="1" applyProtection="1"/>
    <xf numFmtId="0" fontId="17" fillId="3" borderId="16" xfId="0" applyNumberFormat="1" applyFont="1" applyFill="1" applyBorder="1" applyAlignment="1" applyProtection="1"/>
    <xf numFmtId="167" fontId="16" fillId="5" borderId="0" xfId="6" applyNumberFormat="1" applyFont="1" applyFill="1" applyBorder="1" applyProtection="1"/>
    <xf numFmtId="0" fontId="0" fillId="0" borderId="0" xfId="0" applyProtection="1"/>
    <xf numFmtId="0" fontId="16" fillId="0" borderId="0" xfId="0" applyNumberFormat="1" applyFont="1" applyBorder="1" applyProtection="1"/>
    <xf numFmtId="167" fontId="17" fillId="0" borderId="0" xfId="6" applyNumberFormat="1" applyFont="1" applyFill="1" applyBorder="1" applyAlignment="1" applyProtection="1">
      <alignment horizontal="center" vertical="center"/>
    </xf>
    <xf numFmtId="0" fontId="17" fillId="3" borderId="17" xfId="0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Fill="1" applyBorder="1" applyAlignment="1" applyProtection="1">
      <alignment horizontal="left" vertical="center"/>
    </xf>
    <xf numFmtId="0" fontId="17" fillId="3" borderId="14" xfId="0" applyNumberFormat="1" applyFont="1" applyFill="1" applyBorder="1" applyAlignment="1" applyProtection="1">
      <alignment horizontal="left"/>
    </xf>
    <xf numFmtId="0" fontId="17" fillId="3" borderId="15" xfId="0" applyNumberFormat="1" applyFont="1" applyFill="1" applyBorder="1" applyAlignment="1" applyProtection="1">
      <alignment horizontal="left"/>
    </xf>
    <xf numFmtId="0" fontId="17" fillId="3" borderId="16" xfId="0" applyNumberFormat="1" applyFont="1" applyFill="1" applyBorder="1" applyAlignment="1" applyProtection="1">
      <alignment horizontal="left"/>
    </xf>
    <xf numFmtId="0" fontId="17" fillId="0" borderId="0" xfId="0" applyNumberFormat="1" applyFont="1" applyFill="1" applyBorder="1" applyAlignment="1" applyProtection="1">
      <alignment horizontal="left"/>
    </xf>
    <xf numFmtId="168" fontId="17" fillId="0" borderId="11" xfId="0" applyNumberFormat="1" applyFont="1" applyBorder="1" applyAlignment="1" applyProtection="1">
      <alignment vertical="center"/>
    </xf>
    <xf numFmtId="168" fontId="17" fillId="0" borderId="12" xfId="0" applyNumberFormat="1" applyFont="1" applyBorder="1" applyAlignment="1" applyProtection="1">
      <alignment vertical="center"/>
    </xf>
    <xf numFmtId="0" fontId="17" fillId="0" borderId="18" xfId="0" applyFont="1" applyBorder="1" applyAlignment="1" applyProtection="1">
      <alignment wrapText="1"/>
    </xf>
    <xf numFmtId="0" fontId="17" fillId="0" borderId="18" xfId="0" applyFont="1" applyBorder="1" applyAlignment="1" applyProtection="1">
      <alignment horizontal="left"/>
    </xf>
    <xf numFmtId="167" fontId="17" fillId="0" borderId="19" xfId="6" applyNumberFormat="1" applyFont="1" applyBorder="1" applyAlignment="1" applyProtection="1">
      <alignment horizontal="center" wrapText="1"/>
    </xf>
    <xf numFmtId="167" fontId="17" fillId="0" borderId="18" xfId="6" applyNumberFormat="1" applyFont="1" applyBorder="1" applyAlignment="1" applyProtection="1">
      <alignment horizontal="center" wrapText="1"/>
    </xf>
    <xf numFmtId="167" fontId="17" fillId="3" borderId="18" xfId="6" applyNumberFormat="1" applyFont="1" applyFill="1" applyBorder="1" applyAlignment="1" applyProtection="1">
      <alignment horizontal="center" wrapText="1"/>
    </xf>
    <xf numFmtId="167" fontId="18" fillId="0" borderId="19" xfId="6" applyNumberFormat="1" applyFont="1" applyBorder="1" applyAlignment="1" applyProtection="1">
      <alignment horizontal="center" wrapText="1"/>
    </xf>
    <xf numFmtId="167" fontId="18" fillId="0" borderId="18" xfId="6" applyNumberFormat="1" applyFont="1" applyBorder="1" applyAlignment="1" applyProtection="1">
      <alignment horizontal="center" wrapText="1"/>
    </xf>
    <xf numFmtId="167" fontId="18" fillId="3" borderId="18" xfId="6" applyNumberFormat="1" applyFont="1" applyFill="1" applyBorder="1" applyAlignment="1" applyProtection="1">
      <alignment horizontal="center" wrapText="1"/>
    </xf>
    <xf numFmtId="44" fontId="0" fillId="0" borderId="9" xfId="0" applyNumberFormat="1" applyBorder="1" applyProtection="1"/>
    <xf numFmtId="1" fontId="0" fillId="0" borderId="9" xfId="0" applyNumberFormat="1" applyBorder="1" applyProtection="1"/>
    <xf numFmtId="1" fontId="0" fillId="0" borderId="0" xfId="0" applyNumberFormat="1" applyProtection="1"/>
    <xf numFmtId="1" fontId="0" fillId="0" borderId="0" xfId="0" applyNumberFormat="1" applyBorder="1" applyProtection="1"/>
    <xf numFmtId="44" fontId="0" fillId="0" borderId="0" xfId="0" applyNumberFormat="1" applyProtection="1"/>
    <xf numFmtId="0" fontId="0" fillId="0" borderId="9" xfId="0" applyBorder="1" applyProtection="1"/>
    <xf numFmtId="0" fontId="19" fillId="0" borderId="9" xfId="0" applyFont="1" applyBorder="1" applyProtection="1"/>
    <xf numFmtId="1" fontId="19" fillId="0" borderId="0" xfId="0" applyNumberFormat="1" applyFont="1" applyProtection="1"/>
    <xf numFmtId="44" fontId="19" fillId="0" borderId="0" xfId="0" applyNumberFormat="1" applyFont="1" applyProtection="1"/>
    <xf numFmtId="0" fontId="0" fillId="0" borderId="0" xfId="0" applyFont="1" applyProtection="1"/>
    <xf numFmtId="0" fontId="20" fillId="0" borderId="0" xfId="0" applyFont="1" applyProtection="1"/>
    <xf numFmtId="44" fontId="0" fillId="0" borderId="9" xfId="0" applyNumberFormat="1" applyFont="1" applyBorder="1" applyProtection="1"/>
    <xf numFmtId="1" fontId="0" fillId="0" borderId="9" xfId="0" applyNumberFormat="1" applyFont="1" applyBorder="1" applyProtection="1"/>
    <xf numFmtId="1" fontId="0" fillId="0" borderId="0" xfId="0" applyNumberFormat="1" applyFont="1" applyProtection="1"/>
    <xf numFmtId="1" fontId="0" fillId="0" borderId="0" xfId="0" applyNumberFormat="1" applyFont="1" applyBorder="1" applyProtection="1"/>
    <xf numFmtId="44" fontId="0" fillId="0" borderId="0" xfId="0" applyNumberFormat="1" applyFont="1" applyProtection="1"/>
    <xf numFmtId="0" fontId="0" fillId="0" borderId="9" xfId="0" applyFont="1" applyBorder="1" applyProtection="1"/>
    <xf numFmtId="0" fontId="21" fillId="6" borderId="9" xfId="0" applyFont="1" applyFill="1" applyBorder="1" applyProtection="1"/>
    <xf numFmtId="1" fontId="19" fillId="6" borderId="0" xfId="0" applyNumberFormat="1" applyFont="1" applyFill="1" applyProtection="1"/>
    <xf numFmtId="44" fontId="19" fillId="6" borderId="0" xfId="0" applyNumberFormat="1" applyFont="1" applyFill="1" applyProtection="1"/>
    <xf numFmtId="0" fontId="15" fillId="0" borderId="0" xfId="0" applyFont="1" applyProtection="1"/>
    <xf numFmtId="0" fontId="0" fillId="0" borderId="0" xfId="0" applyFont="1" applyProtection="1">
      <protection locked="0"/>
    </xf>
    <xf numFmtId="44" fontId="0" fillId="5" borderId="9" xfId="6" applyNumberFormat="1" applyFont="1" applyFill="1" applyBorder="1" applyProtection="1">
      <protection locked="0"/>
    </xf>
    <xf numFmtId="1" fontId="0" fillId="5" borderId="9" xfId="6" applyNumberFormat="1" applyFont="1" applyFill="1" applyBorder="1" applyProtection="1">
      <protection locked="0"/>
    </xf>
    <xf numFmtId="1" fontId="0" fillId="5" borderId="0" xfId="6" applyNumberFormat="1" applyFont="1" applyFill="1" applyBorder="1" applyProtection="1">
      <protection locked="0"/>
    </xf>
    <xf numFmtId="167" fontId="0" fillId="0" borderId="0" xfId="6" applyNumberFormat="1" applyFont="1" applyProtection="1"/>
    <xf numFmtId="165" fontId="0" fillId="5" borderId="9" xfId="6" applyNumberFormat="1" applyFont="1" applyFill="1" applyBorder="1" applyProtection="1">
      <protection locked="0"/>
    </xf>
    <xf numFmtId="165" fontId="19" fillId="5" borderId="9" xfId="6" applyNumberFormat="1" applyFont="1" applyFill="1" applyBorder="1" applyProtection="1"/>
    <xf numFmtId="1" fontId="0" fillId="0" borderId="0" xfId="6" applyNumberFormat="1" applyFont="1" applyFill="1" applyBorder="1" applyProtection="1"/>
    <xf numFmtId="1" fontId="0" fillId="0" borderId="9" xfId="6" applyNumberFormat="1" applyFont="1" applyFill="1" applyBorder="1" applyProtection="1"/>
    <xf numFmtId="44" fontId="0" fillId="0" borderId="9" xfId="6" applyNumberFormat="1" applyFont="1" applyFill="1" applyBorder="1" applyProtection="1"/>
    <xf numFmtId="167" fontId="0" fillId="0" borderId="16" xfId="6" applyNumberFormat="1" applyFont="1" applyBorder="1" applyProtection="1"/>
    <xf numFmtId="44" fontId="22" fillId="0" borderId="0" xfId="0" applyNumberFormat="1" applyFont="1" applyBorder="1" applyAlignment="1" applyProtection="1">
      <alignment horizontal="right"/>
    </xf>
    <xf numFmtId="44" fontId="0" fillId="0" borderId="16" xfId="0" applyNumberFormat="1" applyFont="1" applyBorder="1" applyProtection="1"/>
    <xf numFmtId="9" fontId="0" fillId="0" borderId="0" xfId="5" applyFont="1" applyProtection="1"/>
    <xf numFmtId="2" fontId="0" fillId="0" borderId="0" xfId="0" applyNumberFormat="1" applyFont="1" applyProtection="1"/>
    <xf numFmtId="167" fontId="0" fillId="0" borderId="0" xfId="6" applyNumberFormat="1" applyFont="1" applyFill="1" applyProtection="1"/>
    <xf numFmtId="1" fontId="0" fillId="0" borderId="9" xfId="0" applyNumberFormat="1" applyFont="1" applyFill="1" applyBorder="1" applyProtection="1"/>
    <xf numFmtId="44" fontId="0" fillId="0" borderId="0" xfId="0" applyNumberFormat="1" applyFont="1" applyFill="1" applyProtection="1"/>
    <xf numFmtId="165" fontId="0" fillId="0" borderId="9" xfId="6" applyNumberFormat="1" applyFont="1" applyFill="1" applyBorder="1" applyProtection="1"/>
    <xf numFmtId="1" fontId="0" fillId="0" borderId="0" xfId="0" applyNumberFormat="1" applyFont="1" applyFill="1" applyProtection="1"/>
    <xf numFmtId="165" fontId="19" fillId="0" borderId="9" xfId="6" applyNumberFormat="1" applyFont="1" applyFill="1" applyBorder="1" applyProtection="1"/>
    <xf numFmtId="1" fontId="19" fillId="0" borderId="0" xfId="0" applyNumberFormat="1" applyFont="1" applyFill="1" applyProtection="1"/>
    <xf numFmtId="44" fontId="19" fillId="0" borderId="0" xfId="0" applyNumberFormat="1" applyFont="1" applyFill="1" applyProtection="1"/>
    <xf numFmtId="0" fontId="15" fillId="0" borderId="20" xfId="0" applyFont="1" applyBorder="1" applyProtection="1"/>
    <xf numFmtId="44" fontId="15" fillId="0" borderId="21" xfId="0" applyNumberFormat="1" applyFont="1" applyBorder="1" applyProtection="1"/>
    <xf numFmtId="1" fontId="15" fillId="0" borderId="21" xfId="0" applyNumberFormat="1" applyFont="1" applyBorder="1" applyProtection="1"/>
    <xf numFmtId="1" fontId="15" fillId="0" borderId="20" xfId="0" applyNumberFormat="1" applyFont="1" applyBorder="1" applyProtection="1"/>
    <xf numFmtId="167" fontId="15" fillId="0" borderId="20" xfId="6" applyNumberFormat="1" applyFont="1" applyBorder="1" applyProtection="1"/>
    <xf numFmtId="167" fontId="15" fillId="0" borderId="21" xfId="6" applyNumberFormat="1" applyFont="1" applyBorder="1" applyProtection="1"/>
    <xf numFmtId="44" fontId="15" fillId="0" borderId="20" xfId="0" applyNumberFormat="1" applyFont="1" applyBorder="1" applyProtection="1"/>
    <xf numFmtId="0" fontId="15" fillId="0" borderId="21" xfId="0" applyFont="1" applyBorder="1" applyProtection="1"/>
    <xf numFmtId="0" fontId="23" fillId="0" borderId="21" xfId="0" applyFont="1" applyBorder="1" applyProtection="1"/>
    <xf numFmtId="1" fontId="23" fillId="0" borderId="20" xfId="0" applyNumberFormat="1" applyFont="1" applyBorder="1" applyProtection="1"/>
    <xf numFmtId="44" fontId="23" fillId="0" borderId="22" xfId="0" applyNumberFormat="1" applyFont="1" applyBorder="1" applyProtection="1"/>
    <xf numFmtId="0" fontId="15" fillId="0" borderId="9" xfId="0" applyFont="1" applyBorder="1" applyProtection="1"/>
    <xf numFmtId="0" fontId="15" fillId="0" borderId="0" xfId="0" applyFont="1" applyBorder="1" applyProtection="1"/>
    <xf numFmtId="44" fontId="15" fillId="0" borderId="0" xfId="0" applyNumberFormat="1" applyFont="1" applyBorder="1" applyProtection="1"/>
    <xf numFmtId="1" fontId="15" fillId="0" borderId="0" xfId="0" applyNumberFormat="1" applyFont="1" applyBorder="1" applyProtection="1"/>
    <xf numFmtId="167" fontId="15" fillId="0" borderId="0" xfId="6" applyNumberFormat="1" applyFont="1" applyBorder="1" applyProtection="1"/>
    <xf numFmtId="9" fontId="15" fillId="0" borderId="0" xfId="5" applyFont="1" applyBorder="1" applyProtection="1"/>
    <xf numFmtId="0" fontId="17" fillId="0" borderId="0" xfId="0" applyFont="1" applyBorder="1" applyProtection="1"/>
    <xf numFmtId="0" fontId="23" fillId="0" borderId="0" xfId="0" applyFont="1" applyBorder="1" applyProtection="1"/>
    <xf numFmtId="1" fontId="23" fillId="0" borderId="0" xfId="0" applyNumberFormat="1" applyFont="1" applyBorder="1" applyProtection="1"/>
    <xf numFmtId="44" fontId="23" fillId="0" borderId="0" xfId="0" applyNumberFormat="1" applyFont="1" applyBorder="1" applyProtection="1"/>
    <xf numFmtId="44" fontId="17" fillId="0" borderId="0" xfId="0" applyNumberFormat="1" applyFont="1" applyBorder="1" applyProtection="1"/>
    <xf numFmtId="0" fontId="0" fillId="0" borderId="0" xfId="0" applyBorder="1" applyProtection="1"/>
    <xf numFmtId="0" fontId="0" fillId="0" borderId="0" xfId="0" applyFont="1" applyBorder="1" applyProtection="1"/>
    <xf numFmtId="167" fontId="17" fillId="0" borderId="19" xfId="6" applyNumberFormat="1" applyFont="1" applyFill="1" applyBorder="1" applyAlignment="1" applyProtection="1">
      <alignment horizontal="center" wrapText="1"/>
    </xf>
    <xf numFmtId="167" fontId="17" fillId="0" borderId="18" xfId="6" applyNumberFormat="1" applyFont="1" applyFill="1" applyBorder="1" applyAlignment="1" applyProtection="1">
      <alignment horizontal="center" wrapText="1"/>
    </xf>
    <xf numFmtId="167" fontId="17" fillId="2" borderId="18" xfId="6" applyNumberFormat="1" applyFont="1" applyFill="1" applyBorder="1" applyAlignment="1" applyProtection="1">
      <alignment horizontal="center" wrapText="1"/>
    </xf>
    <xf numFmtId="44" fontId="0" fillId="0" borderId="0" xfId="0" applyNumberFormat="1" applyFont="1" applyBorder="1" applyProtection="1"/>
    <xf numFmtId="1" fontId="0" fillId="0" borderId="11" xfId="0" applyNumberFormat="1" applyFont="1" applyBorder="1" applyProtection="1"/>
    <xf numFmtId="169" fontId="0" fillId="5" borderId="11" xfId="0" applyNumberFormat="1" applyFont="1" applyFill="1" applyBorder="1" applyProtection="1">
      <protection locked="0"/>
    </xf>
    <xf numFmtId="165" fontId="0" fillId="5" borderId="12" xfId="0" applyNumberFormat="1" applyFont="1" applyFill="1" applyBorder="1" applyProtection="1">
      <protection locked="0"/>
    </xf>
    <xf numFmtId="1" fontId="0" fillId="0" borderId="12" xfId="0" applyNumberFormat="1" applyFont="1" applyBorder="1" applyProtection="1"/>
    <xf numFmtId="44" fontId="0" fillId="0" borderId="11" xfId="0" applyNumberFormat="1" applyFont="1" applyBorder="1" applyProtection="1"/>
    <xf numFmtId="44" fontId="0" fillId="0" borderId="12" xfId="0" applyNumberFormat="1" applyFont="1" applyBorder="1" applyProtection="1"/>
    <xf numFmtId="165" fontId="0" fillId="5" borderId="11" xfId="0" applyNumberFormat="1" applyFont="1" applyFill="1" applyBorder="1" applyProtection="1">
      <protection locked="0"/>
    </xf>
    <xf numFmtId="44" fontId="0" fillId="0" borderId="13" xfId="0" applyNumberFormat="1" applyFont="1" applyBorder="1" applyProtection="1"/>
    <xf numFmtId="167" fontId="17" fillId="0" borderId="1" xfId="6" applyNumberFormat="1" applyFont="1" applyFill="1" applyBorder="1" applyAlignment="1" applyProtection="1">
      <alignment horizontal="center" wrapText="1"/>
    </xf>
    <xf numFmtId="0" fontId="17" fillId="0" borderId="0" xfId="0" applyFont="1" applyBorder="1" applyAlignment="1" applyProtection="1">
      <alignment wrapText="1"/>
    </xf>
    <xf numFmtId="0" fontId="17" fillId="0" borderId="0" xfId="0" applyFont="1" applyBorder="1" applyAlignment="1" applyProtection="1">
      <alignment horizontal="left"/>
    </xf>
    <xf numFmtId="167" fontId="17" fillId="0" borderId="0" xfId="6" applyNumberFormat="1" applyFont="1" applyFill="1" applyBorder="1" applyAlignment="1" applyProtection="1">
      <alignment horizontal="center" wrapText="1"/>
    </xf>
    <xf numFmtId="167" fontId="17" fillId="0" borderId="9" xfId="6" applyNumberFormat="1" applyFont="1" applyBorder="1" applyAlignment="1" applyProtection="1">
      <alignment horizontal="center" wrapText="1"/>
    </xf>
    <xf numFmtId="44" fontId="17" fillId="0" borderId="0" xfId="6" applyNumberFormat="1" applyFont="1" applyFill="1" applyBorder="1" applyAlignment="1" applyProtection="1">
      <alignment horizontal="center" wrapText="1"/>
    </xf>
    <xf numFmtId="167" fontId="17" fillId="0" borderId="23" xfId="6" applyNumberFormat="1" applyFont="1" applyFill="1" applyBorder="1" applyAlignment="1" applyProtection="1">
      <alignment horizontal="center" wrapText="1"/>
    </xf>
    <xf numFmtId="167" fontId="17" fillId="0" borderId="0" xfId="6" applyNumberFormat="1" applyFont="1" applyBorder="1" applyAlignment="1" applyProtection="1">
      <alignment horizontal="center" wrapText="1"/>
    </xf>
    <xf numFmtId="165" fontId="0" fillId="0" borderId="11" xfId="0" applyNumberFormat="1" applyFont="1" applyBorder="1" applyProtection="1"/>
    <xf numFmtId="165" fontId="0" fillId="0" borderId="12" xfId="0" applyNumberFormat="1" applyFont="1" applyBorder="1" applyProtection="1"/>
    <xf numFmtId="44" fontId="0" fillId="0" borderId="24" xfId="0" applyNumberFormat="1" applyFont="1" applyBorder="1" applyProtection="1"/>
    <xf numFmtId="0" fontId="17" fillId="0" borderId="25" xfId="0" applyFont="1" applyBorder="1" applyProtection="1"/>
    <xf numFmtId="0" fontId="0" fillId="0" borderId="5" xfId="0" applyFont="1" applyBorder="1" applyProtection="1"/>
    <xf numFmtId="0" fontId="0" fillId="0" borderId="26" xfId="0" applyFont="1" applyBorder="1" applyProtection="1"/>
    <xf numFmtId="0" fontId="16" fillId="0" borderId="27" xfId="0" applyFont="1" applyBorder="1" applyProtection="1"/>
    <xf numFmtId="44" fontId="0" fillId="0" borderId="28" xfId="0" applyNumberFormat="1" applyBorder="1" applyProtection="1"/>
    <xf numFmtId="0" fontId="16" fillId="0" borderId="27" xfId="0" applyFont="1" applyFill="1" applyBorder="1" applyProtection="1"/>
    <xf numFmtId="165" fontId="0" fillId="0" borderId="28" xfId="5" applyNumberFormat="1" applyFont="1" applyBorder="1" applyProtection="1">
      <protection locked="0"/>
    </xf>
    <xf numFmtId="0" fontId="16" fillId="0" borderId="29" xfId="0" applyFont="1" applyFill="1" applyBorder="1" applyProtection="1"/>
    <xf numFmtId="0" fontId="0" fillId="0" borderId="30" xfId="0" applyBorder="1" applyProtection="1"/>
    <xf numFmtId="1" fontId="0" fillId="0" borderId="31" xfId="0" applyNumberFormat="1" applyBorder="1" applyProtection="1"/>
    <xf numFmtId="0" fontId="8" fillId="0" borderId="0" xfId="3" applyNumberFormat="1" applyFont="1" applyFill="1" applyBorder="1" applyAlignment="1">
      <alignment horizontal="center"/>
    </xf>
    <xf numFmtId="42" fontId="6" fillId="0" borderId="0" xfId="0" applyNumberFormat="1" applyFont="1" applyFill="1" applyBorder="1" applyAlignment="1">
      <alignment horizontal="center"/>
    </xf>
    <xf numFmtId="167" fontId="0" fillId="0" borderId="0" xfId="6" applyNumberFormat="1" applyFont="1" applyBorder="1" applyProtection="1"/>
    <xf numFmtId="42" fontId="8" fillId="7" borderId="0" xfId="0" applyNumberFormat="1" applyFont="1" applyFill="1" applyBorder="1" applyAlignment="1" applyProtection="1">
      <alignment horizontal="left" vertical="center"/>
    </xf>
    <xf numFmtId="42" fontId="8" fillId="7" borderId="0" xfId="0" applyNumberFormat="1" applyFont="1" applyFill="1" applyBorder="1" applyAlignment="1" applyProtection="1">
      <alignment horizontal="center" vertical="center"/>
    </xf>
    <xf numFmtId="0" fontId="8" fillId="7" borderId="0" xfId="0" applyNumberFormat="1" applyFont="1" applyFill="1" applyBorder="1" applyAlignment="1" applyProtection="1">
      <alignment horizontal="center" vertical="center"/>
    </xf>
    <xf numFmtId="42" fontId="8" fillId="8" borderId="0" xfId="0" applyNumberFormat="1" applyFont="1" applyFill="1" applyBorder="1" applyAlignment="1" applyProtection="1">
      <alignment horizontal="left" vertical="center"/>
    </xf>
    <xf numFmtId="42" fontId="8" fillId="8" borderId="0" xfId="0" applyNumberFormat="1" applyFont="1" applyFill="1" applyBorder="1" applyAlignment="1" applyProtection="1">
      <alignment horizontal="center" vertical="center"/>
    </xf>
    <xf numFmtId="0" fontId="8" fillId="8" borderId="0" xfId="0" applyNumberFormat="1" applyFont="1" applyFill="1" applyBorder="1" applyAlignment="1" applyProtection="1">
      <alignment horizontal="center" vertical="center"/>
    </xf>
    <xf numFmtId="42" fontId="8" fillId="9" borderId="0" xfId="0" applyNumberFormat="1" applyFont="1" applyFill="1" applyBorder="1" applyAlignment="1" applyProtection="1">
      <alignment horizontal="left" vertical="center"/>
    </xf>
    <xf numFmtId="42" fontId="8" fillId="9" borderId="0" xfId="0" applyNumberFormat="1" applyFont="1" applyFill="1" applyBorder="1" applyAlignment="1" applyProtection="1">
      <alignment horizontal="center" vertical="center"/>
    </xf>
    <xf numFmtId="0" fontId="8" fillId="9" borderId="0" xfId="0" applyNumberFormat="1" applyFont="1" applyFill="1" applyBorder="1" applyAlignment="1" applyProtection="1">
      <alignment horizontal="center" vertical="center"/>
    </xf>
    <xf numFmtId="44" fontId="22" fillId="0" borderId="0" xfId="0" applyNumberFormat="1" applyFont="1" applyAlignment="1" applyProtection="1">
      <alignment horizontal="right"/>
    </xf>
    <xf numFmtId="0" fontId="6" fillId="0" borderId="0" xfId="0" applyFont="1"/>
    <xf numFmtId="6" fontId="5" fillId="0" borderId="0" xfId="0" applyNumberFormat="1" applyFont="1" applyFill="1" applyBorder="1"/>
    <xf numFmtId="0" fontId="6" fillId="0" borderId="0" xfId="0" applyFont="1" applyAlignment="1">
      <alignment horizontal="right"/>
    </xf>
    <xf numFmtId="0" fontId="5" fillId="0" borderId="0" xfId="0" applyFont="1"/>
    <xf numFmtId="42" fontId="8" fillId="0" borderId="0" xfId="0" applyNumberFormat="1" applyFont="1" applyFill="1" applyBorder="1" applyAlignment="1" applyProtection="1">
      <alignment vertical="top"/>
    </xf>
    <xf numFmtId="42" fontId="8" fillId="0" borderId="0" xfId="0" applyNumberFormat="1" applyFont="1" applyFill="1" applyBorder="1" applyAlignment="1" applyProtection="1">
      <alignment horizontal="left" vertical="top"/>
    </xf>
    <xf numFmtId="42" fontId="6" fillId="0" borderId="0" xfId="0" applyNumberFormat="1" applyFont="1"/>
    <xf numFmtId="42" fontId="9" fillId="0" borderId="2" xfId="0" applyNumberFormat="1" applyFont="1" applyFill="1" applyBorder="1" applyAlignment="1" applyProtection="1">
      <alignment horizontal="center" vertical="center"/>
    </xf>
    <xf numFmtId="42" fontId="9" fillId="0" borderId="3" xfId="0" applyNumberFormat="1" applyFont="1" applyFill="1" applyBorder="1" applyAlignment="1" applyProtection="1">
      <alignment horizontal="center" vertical="center"/>
    </xf>
    <xf numFmtId="42" fontId="9" fillId="0" borderId="4" xfId="0" applyNumberFormat="1" applyFont="1" applyFill="1" applyBorder="1" applyAlignment="1" applyProtection="1">
      <alignment horizontal="center" vertical="center"/>
    </xf>
    <xf numFmtId="44" fontId="22" fillId="0" borderId="0" xfId="0" applyNumberFormat="1" applyFont="1" applyAlignment="1" applyProtection="1">
      <alignment horizontal="right"/>
    </xf>
    <xf numFmtId="44" fontId="22" fillId="0" borderId="10" xfId="0" applyNumberFormat="1" applyFont="1" applyBorder="1" applyAlignment="1" applyProtection="1">
      <alignment horizontal="right"/>
    </xf>
  </cellXfs>
  <cellStyles count="7">
    <cellStyle name="Comma" xfId="6" builtinId="3"/>
    <cellStyle name="Currency" xfId="1" builtinId="4"/>
    <cellStyle name="Geneva" xfId="4"/>
    <cellStyle name="Normal" xfId="0" builtinId="0"/>
    <cellStyle name="Normal_bandcosts" xfId="3"/>
    <cellStyle name="Normal_DANGEROUS" xfId="2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2"/>
  <sheetViews>
    <sheetView tabSelected="1" topLeftCell="H238" zoomScale="90" zoomScaleNormal="90" zoomScaleSheetLayoutView="130" workbookViewId="0">
      <selection activeCell="H12" sqref="H12"/>
    </sheetView>
  </sheetViews>
  <sheetFormatPr defaultColWidth="9.15625" defaultRowHeight="12.9"/>
  <cols>
    <col min="1" max="1" width="12.578125" style="2" customWidth="1"/>
    <col min="2" max="2" width="34.83984375" style="2" bestFit="1" customWidth="1"/>
    <col min="3" max="3" width="16.41796875" style="2" customWidth="1"/>
    <col min="4" max="4" width="12.68359375" style="2" customWidth="1"/>
    <col min="5" max="5" width="18.26171875" style="2" customWidth="1"/>
    <col min="6" max="6" width="13.578125" style="2" bestFit="1" customWidth="1"/>
    <col min="7" max="7" width="12.83984375" style="2" customWidth="1"/>
    <col min="8" max="8" width="13.578125" style="2" bestFit="1" customWidth="1"/>
    <col min="9" max="9" width="10.83984375" style="2" bestFit="1" customWidth="1"/>
    <col min="10" max="10" width="19.83984375" style="2" customWidth="1"/>
    <col min="11" max="11" width="12.15625" style="2" bestFit="1" customWidth="1"/>
    <col min="12" max="12" width="20.15625" style="2" bestFit="1" customWidth="1"/>
    <col min="13" max="13" width="33.578125" style="2" customWidth="1"/>
    <col min="14" max="14" width="6.83984375" style="2" customWidth="1"/>
    <col min="15" max="17" width="9.15625" style="2"/>
    <col min="18" max="18" width="9.41796875" style="2" bestFit="1" customWidth="1"/>
    <col min="19" max="21" width="9.15625" style="2"/>
    <col min="22" max="22" width="9.41796875" style="2" bestFit="1" customWidth="1"/>
    <col min="23" max="23" width="9.15625" style="2"/>
    <col min="24" max="24" width="9.41796875" style="2" bestFit="1" customWidth="1"/>
    <col min="25" max="16384" width="9.15625" style="2"/>
  </cols>
  <sheetData>
    <row r="1" spans="1:8">
      <c r="A1" s="1" t="s">
        <v>0</v>
      </c>
      <c r="B1" s="1" t="s">
        <v>1</v>
      </c>
      <c r="F1" s="26" t="s">
        <v>273</v>
      </c>
    </row>
    <row r="2" spans="1:8">
      <c r="A2" s="1" t="s">
        <v>2</v>
      </c>
      <c r="B2" s="1" t="s">
        <v>3</v>
      </c>
    </row>
    <row r="3" spans="1:8">
      <c r="A3" s="1" t="s">
        <v>4</v>
      </c>
      <c r="B3" s="3" t="s">
        <v>5</v>
      </c>
      <c r="C3" s="4"/>
    </row>
    <row r="4" spans="1:8">
      <c r="A4" s="1"/>
      <c r="B4" s="48"/>
      <c r="C4" s="51"/>
      <c r="D4" s="50"/>
      <c r="E4" s="26"/>
      <c r="F4" s="49"/>
    </row>
    <row r="5" spans="1:8">
      <c r="A5" s="1" t="s">
        <v>6</v>
      </c>
      <c r="B5" s="52" t="s">
        <v>7</v>
      </c>
      <c r="D5" s="50"/>
      <c r="E5" s="26"/>
      <c r="F5" s="51" t="s">
        <v>8</v>
      </c>
      <c r="H5" s="26" t="s">
        <v>9</v>
      </c>
    </row>
    <row r="6" spans="1:8">
      <c r="A6" s="1"/>
      <c r="B6" s="53" t="str">
        <f>A26</f>
        <v xml:space="preserve">ZK101 - COMMISSIONING &amp; FEES </v>
      </c>
      <c r="D6" s="50"/>
      <c r="E6" s="26"/>
      <c r="F6" s="5">
        <f>L56</f>
        <v>17500</v>
      </c>
      <c r="H6" s="2" t="s">
        <v>10</v>
      </c>
    </row>
    <row r="7" spans="1:8">
      <c r="A7" s="1"/>
      <c r="B7" s="53" t="str">
        <f>A59</f>
        <v xml:space="preserve">ZK102 - DEVELOPMENT &amp; R&amp;D </v>
      </c>
      <c r="D7" s="50"/>
      <c r="E7" s="26"/>
      <c r="F7" s="5">
        <f>L70</f>
        <v>1800</v>
      </c>
    </row>
    <row r="8" spans="1:8">
      <c r="A8" s="1"/>
      <c r="B8" s="53" t="str">
        <f>A72</f>
        <v xml:space="preserve">ZK103 - CREATIVE TEAM, PRODUCTION TEAM &amp; CONSULTANTS </v>
      </c>
      <c r="C8" s="51"/>
      <c r="D8" s="50"/>
      <c r="E8" s="26"/>
      <c r="F8" s="2">
        <f>L82</f>
        <v>19500</v>
      </c>
    </row>
    <row r="9" spans="1:8">
      <c r="A9" s="1"/>
      <c r="B9" s="53" t="str">
        <f>A85</f>
        <v xml:space="preserve">ZK104 - PERFORMERS AND MUSICIANS </v>
      </c>
      <c r="C9" s="51"/>
      <c r="D9" s="50"/>
      <c r="E9" s="26"/>
      <c r="F9" s="2">
        <f>L104</f>
        <v>14000</v>
      </c>
      <c r="H9" s="2" t="s">
        <v>11</v>
      </c>
    </row>
    <row r="10" spans="1:8">
      <c r="A10" s="1"/>
      <c r="B10" s="53" t="str">
        <f>A106</f>
        <v xml:space="preserve">ZK105 - REHEARSAL COSTS </v>
      </c>
      <c r="C10" s="51"/>
      <c r="D10" s="50"/>
      <c r="E10" s="26"/>
      <c r="F10" s="2">
        <f>L113</f>
        <v>0</v>
      </c>
    </row>
    <row r="11" spans="1:8">
      <c r="A11" s="1"/>
      <c r="B11" s="53" t="str">
        <f>A115</f>
        <v xml:space="preserve">ZK106 - TECHNICAL &amp; PRODUCTION </v>
      </c>
      <c r="C11" s="51"/>
      <c r="D11" s="50"/>
      <c r="E11" s="26"/>
      <c r="F11" s="2">
        <f>L125</f>
        <v>31500</v>
      </c>
    </row>
    <row r="12" spans="1:8">
      <c r="A12" s="1"/>
      <c r="B12" s="53" t="str">
        <f>A127</f>
        <v xml:space="preserve">ZK107 - VENUE &amp; LOGISTICS </v>
      </c>
      <c r="C12" s="51"/>
      <c r="D12" s="50"/>
      <c r="E12" s="26"/>
      <c r="F12" s="2">
        <f>L134</f>
        <v>11000</v>
      </c>
    </row>
    <row r="13" spans="1:8">
      <c r="A13" s="1"/>
      <c r="B13" s="53" t="str">
        <f>A136</f>
        <v>ZK108 - PROGRAMME LEGAL &amp; DOCUMENTATION</v>
      </c>
      <c r="C13" s="51"/>
      <c r="D13" s="50"/>
      <c r="E13" s="26"/>
      <c r="F13" s="2">
        <f>L142</f>
        <v>3000</v>
      </c>
    </row>
    <row r="14" spans="1:8">
      <c r="A14" s="1"/>
      <c r="B14" s="53" t="str">
        <f>A144</f>
        <v>ZK109 - PROGRAMME MARKETING, DIGITAL &amp; COMMS</v>
      </c>
      <c r="C14" s="51"/>
      <c r="D14" s="50"/>
      <c r="E14" s="26"/>
      <c r="F14" s="2">
        <f>L170</f>
        <v>20000</v>
      </c>
    </row>
    <row r="15" spans="1:8">
      <c r="A15" s="1"/>
      <c r="B15" s="53" t="str">
        <f>A172</f>
        <v xml:space="preserve">ZK110 - PROGRAMME EDUCATION &amp; COMMUNITY ENGAGEMENT </v>
      </c>
      <c r="C15" s="51"/>
      <c r="D15" s="50"/>
      <c r="E15" s="26"/>
      <c r="F15" s="2">
        <f>L186</f>
        <v>10450</v>
      </c>
    </row>
    <row r="16" spans="1:8">
      <c r="A16" s="1"/>
      <c r="B16" s="53" t="str">
        <f>A188</f>
        <v xml:space="preserve">ZK111 - PROGRAMME VOLUNTEERING </v>
      </c>
      <c r="C16" s="51"/>
      <c r="D16" s="50"/>
      <c r="E16" s="26"/>
      <c r="F16" s="2">
        <f>L196</f>
        <v>0</v>
      </c>
    </row>
    <row r="17" spans="1:12">
      <c r="A17" s="1"/>
      <c r="B17" s="53" t="str">
        <f>A199</f>
        <v xml:space="preserve">ZK112 - ARTIST &amp; GUEST LIAISON </v>
      </c>
      <c r="C17" s="51"/>
      <c r="D17" s="50"/>
      <c r="E17" s="26"/>
      <c r="F17" s="2">
        <f>L212</f>
        <v>3000</v>
      </c>
    </row>
    <row r="18" spans="1:12">
      <c r="A18" s="1"/>
      <c r="B18" s="53" t="str">
        <f>A214</f>
        <v xml:space="preserve">ZK113 - RUNNING COSTS </v>
      </c>
      <c r="C18" s="51"/>
      <c r="D18" s="50"/>
      <c r="E18" s="26"/>
      <c r="F18" s="2">
        <f>L224</f>
        <v>0</v>
      </c>
    </row>
    <row r="19" spans="1:12">
      <c r="A19" s="1"/>
      <c r="B19" s="53" t="str">
        <f>A227</f>
        <v>ZK114 - ADMIN &amp; MISC</v>
      </c>
      <c r="C19" s="51"/>
      <c r="D19" s="50"/>
      <c r="E19" s="26"/>
      <c r="F19" s="2">
        <f>L236</f>
        <v>500</v>
      </c>
    </row>
    <row r="20" spans="1:12">
      <c r="A20" s="1"/>
      <c r="B20" s="52" t="s">
        <v>8</v>
      </c>
      <c r="C20" s="51"/>
      <c r="D20" s="54"/>
      <c r="E20" s="26"/>
      <c r="F20" s="26">
        <f>SUM(F6:F19)</f>
        <v>132250</v>
      </c>
    </row>
    <row r="21" spans="1:12">
      <c r="A21" s="26"/>
      <c r="B21" s="82"/>
      <c r="C21" s="51"/>
      <c r="D21" s="50"/>
      <c r="E21" s="26"/>
      <c r="F21" s="49"/>
    </row>
    <row r="22" spans="1:12">
      <c r="A22" s="26"/>
      <c r="B22" s="82" t="s">
        <v>12</v>
      </c>
      <c r="C22" s="5">
        <v>22413</v>
      </c>
      <c r="D22" s="2" t="s">
        <v>13</v>
      </c>
      <c r="E22" s="26"/>
      <c r="F22" s="55">
        <f>C22</f>
        <v>22413</v>
      </c>
      <c r="H22" s="2">
        <f>'New Model BO Income'!R74</f>
        <v>12154.208000000002</v>
      </c>
      <c r="J22" s="2" t="s">
        <v>14</v>
      </c>
    </row>
    <row r="23" spans="1:12">
      <c r="A23" s="26"/>
      <c r="B23" s="82" t="s">
        <v>15</v>
      </c>
      <c r="C23" s="51"/>
      <c r="D23" s="50"/>
      <c r="E23" s="26"/>
      <c r="F23" s="55">
        <v>121470</v>
      </c>
      <c r="H23" s="55">
        <v>121470</v>
      </c>
    </row>
    <row r="24" spans="1:12">
      <c r="A24" s="1"/>
      <c r="B24" s="53" t="s">
        <v>16</v>
      </c>
      <c r="C24" s="51"/>
      <c r="D24" s="50"/>
      <c r="E24" s="26"/>
      <c r="F24" s="56">
        <f>F23+F22-F20</f>
        <v>11633</v>
      </c>
      <c r="H24" s="56">
        <f>H23+H22-F20</f>
        <v>1374.2080000000133</v>
      </c>
    </row>
    <row r="25" spans="1:12" ht="13.2" thickBot="1">
      <c r="A25" s="6"/>
      <c r="B25" s="6"/>
      <c r="C25" s="4"/>
      <c r="D25" s="50"/>
    </row>
    <row r="26" spans="1:12" ht="16.5" customHeight="1" thickBot="1">
      <c r="A26" s="234" t="s">
        <v>17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6"/>
    </row>
    <row r="27" spans="1:12" ht="16.5" customHeight="1">
      <c r="A27" s="27"/>
      <c r="B27" s="3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2" s="31" customFormat="1" ht="16.5" customHeight="1">
      <c r="A28" s="34"/>
      <c r="B28" s="28" t="s">
        <v>18</v>
      </c>
      <c r="C28" s="34">
        <f>'Opening Event'!F30</f>
        <v>8750</v>
      </c>
      <c r="D28" s="34"/>
      <c r="E28" s="28" t="s">
        <v>19</v>
      </c>
      <c r="F28" s="34" t="s">
        <v>269</v>
      </c>
      <c r="G28" s="34"/>
      <c r="H28" s="34"/>
      <c r="I28" s="34"/>
      <c r="J28" s="34"/>
      <c r="K28" s="34"/>
      <c r="L28" s="34"/>
    </row>
    <row r="29" spans="1:12" s="31" customFormat="1" ht="16.5" customHeight="1">
      <c r="A29" s="34"/>
      <c r="B29" s="28" t="s">
        <v>20</v>
      </c>
      <c r="C29" s="34"/>
      <c r="D29" s="34"/>
      <c r="E29" s="34"/>
      <c r="F29" s="34"/>
      <c r="G29" s="34"/>
      <c r="H29" s="34"/>
      <c r="I29" s="34"/>
      <c r="J29" s="34"/>
      <c r="K29" s="34"/>
      <c r="L29" s="34">
        <f>SUM(C28:K28)</f>
        <v>8750</v>
      </c>
    </row>
    <row r="30" spans="1:12" s="31" customFormat="1" ht="16.5" customHeight="1">
      <c r="A30" s="34"/>
      <c r="B30" s="28"/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1:12" s="31" customFormat="1" ht="16.5" customHeight="1">
      <c r="A31" s="34"/>
      <c r="B31" s="28" t="s">
        <v>306</v>
      </c>
      <c r="C31" s="34">
        <v>2000</v>
      </c>
      <c r="D31" s="34"/>
      <c r="E31" s="34" t="s">
        <v>307</v>
      </c>
      <c r="F31" s="28" t="s">
        <v>308</v>
      </c>
      <c r="G31" s="34"/>
      <c r="H31" s="34"/>
      <c r="I31" s="34"/>
      <c r="J31" s="34"/>
      <c r="K31" s="34"/>
      <c r="L31" s="34"/>
    </row>
    <row r="32" spans="1:12" s="31" customFormat="1" ht="16.5" customHeight="1">
      <c r="A32" s="34"/>
      <c r="B32" s="28"/>
      <c r="C32" s="34"/>
      <c r="D32" s="34"/>
      <c r="E32" s="34"/>
      <c r="F32" s="34"/>
      <c r="G32" s="34"/>
      <c r="H32" s="34"/>
      <c r="I32" s="34"/>
      <c r="J32" s="34"/>
      <c r="K32" s="34"/>
      <c r="L32" s="34">
        <f>SUM(C31:K31)</f>
        <v>2000</v>
      </c>
    </row>
    <row r="33" spans="1:12" s="31" customFormat="1" ht="16.5" customHeight="1">
      <c r="A33" s="34"/>
      <c r="B33" s="28" t="s">
        <v>21</v>
      </c>
      <c r="C33" s="34">
        <v>2000</v>
      </c>
      <c r="D33" s="34"/>
      <c r="E33" s="34" t="s">
        <v>22</v>
      </c>
      <c r="F33" s="28" t="s">
        <v>23</v>
      </c>
      <c r="G33" s="34"/>
      <c r="H33" s="34"/>
      <c r="I33" s="34"/>
      <c r="J33" s="34"/>
      <c r="K33" s="34"/>
      <c r="L33" s="34"/>
    </row>
    <row r="34" spans="1:12" s="31" customFormat="1" ht="16.5" customHeight="1">
      <c r="A34" s="34"/>
      <c r="B34" s="28" t="s">
        <v>24</v>
      </c>
      <c r="C34" s="34"/>
      <c r="D34" s="34"/>
      <c r="E34" s="34"/>
      <c r="F34" s="34"/>
      <c r="G34" s="34"/>
      <c r="H34" s="34"/>
      <c r="I34" s="34"/>
      <c r="J34" s="34"/>
      <c r="K34" s="34"/>
      <c r="L34" s="34">
        <f>SUM(C33:K33)</f>
        <v>2000</v>
      </c>
    </row>
    <row r="35" spans="1:12" s="31" customFormat="1" ht="16.5" customHeight="1">
      <c r="A35" s="34"/>
      <c r="B35" s="28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2" s="31" customFormat="1" ht="15.75" customHeight="1">
      <c r="A36" s="34"/>
      <c r="B36" s="28"/>
      <c r="C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1:12" s="31" customFormat="1" ht="15.75" customHeight="1">
      <c r="A37" s="34"/>
      <c r="B37" s="217" t="s">
        <v>25</v>
      </c>
      <c r="C37" s="218">
        <v>125</v>
      </c>
      <c r="D37" s="218"/>
      <c r="E37" s="218" t="s">
        <v>26</v>
      </c>
      <c r="F37" s="218" t="s">
        <v>27</v>
      </c>
      <c r="G37" s="219">
        <v>2</v>
      </c>
      <c r="H37" s="218"/>
      <c r="I37" s="218"/>
      <c r="J37" s="218"/>
      <c r="K37" s="218"/>
      <c r="L37" s="218">
        <f t="shared" ref="L37:L52" si="0">G37*C37</f>
        <v>250</v>
      </c>
    </row>
    <row r="38" spans="1:12" s="31" customFormat="1" ht="15.75" customHeight="1">
      <c r="A38" s="34"/>
      <c r="B38" s="217"/>
      <c r="C38" s="218">
        <v>500</v>
      </c>
      <c r="D38" s="218"/>
      <c r="E38" s="218" t="s">
        <v>28</v>
      </c>
      <c r="F38" s="218" t="s">
        <v>27</v>
      </c>
      <c r="G38" s="219">
        <v>2</v>
      </c>
      <c r="H38" s="218"/>
      <c r="I38" s="218"/>
      <c r="J38" s="218"/>
      <c r="K38" s="218"/>
      <c r="L38" s="218">
        <f t="shared" si="0"/>
        <v>1000</v>
      </c>
    </row>
    <row r="39" spans="1:12" s="31" customFormat="1" ht="15.75" customHeight="1">
      <c r="A39" s="34"/>
      <c r="B39" s="217"/>
      <c r="C39" s="218">
        <v>250</v>
      </c>
      <c r="D39" s="218"/>
      <c r="E39" s="218" t="s">
        <v>29</v>
      </c>
      <c r="F39" s="218" t="s">
        <v>27</v>
      </c>
      <c r="G39" s="219">
        <v>1</v>
      </c>
      <c r="H39" s="218"/>
      <c r="I39" s="218"/>
      <c r="J39" s="218"/>
      <c r="K39" s="218"/>
      <c r="L39" s="218">
        <f t="shared" ref="L39" si="1">G39*C39</f>
        <v>250</v>
      </c>
    </row>
    <row r="40" spans="1:12" s="31" customFormat="1" ht="15.75" customHeight="1">
      <c r="A40" s="34"/>
      <c r="B40" s="217"/>
      <c r="C40" s="218">
        <v>0</v>
      </c>
      <c r="D40" s="218"/>
      <c r="E40" s="218" t="s">
        <v>30</v>
      </c>
      <c r="F40" s="218" t="s">
        <v>27</v>
      </c>
      <c r="G40" s="219">
        <v>2</v>
      </c>
      <c r="H40" s="218"/>
      <c r="I40" s="218"/>
      <c r="J40" s="218"/>
      <c r="K40" s="218"/>
      <c r="L40" s="218">
        <f t="shared" si="0"/>
        <v>0</v>
      </c>
    </row>
    <row r="41" spans="1:12" s="31" customFormat="1" ht="15.75" customHeight="1">
      <c r="A41" s="34"/>
      <c r="B41" s="220" t="s">
        <v>31</v>
      </c>
      <c r="C41" s="221">
        <v>150</v>
      </c>
      <c r="D41" s="221"/>
      <c r="E41" s="221" t="s">
        <v>32</v>
      </c>
      <c r="F41" s="221" t="s">
        <v>27</v>
      </c>
      <c r="G41" s="222">
        <v>2</v>
      </c>
      <c r="H41" s="221"/>
      <c r="I41" s="221"/>
      <c r="J41" s="221"/>
      <c r="K41" s="221"/>
      <c r="L41" s="221">
        <f t="shared" si="0"/>
        <v>300</v>
      </c>
    </row>
    <row r="42" spans="1:12" s="31" customFormat="1" ht="15.75" customHeight="1">
      <c r="A42" s="34"/>
      <c r="B42" s="220"/>
      <c r="C42" s="221">
        <v>200</v>
      </c>
      <c r="D42" s="221"/>
      <c r="E42" s="221" t="s">
        <v>33</v>
      </c>
      <c r="F42" s="221" t="s">
        <v>27</v>
      </c>
      <c r="G42" s="222">
        <v>1</v>
      </c>
      <c r="H42" s="221"/>
      <c r="I42" s="221"/>
      <c r="J42" s="221"/>
      <c r="K42" s="221"/>
      <c r="L42" s="221">
        <f t="shared" si="0"/>
        <v>200</v>
      </c>
    </row>
    <row r="43" spans="1:12" s="31" customFormat="1" ht="15.75" customHeight="1">
      <c r="A43" s="34"/>
      <c r="B43" s="220"/>
      <c r="C43" s="221">
        <v>200</v>
      </c>
      <c r="D43" s="221"/>
      <c r="E43" s="221" t="s">
        <v>34</v>
      </c>
      <c r="F43" s="221" t="s">
        <v>27</v>
      </c>
      <c r="G43" s="222">
        <v>1</v>
      </c>
      <c r="H43" s="221"/>
      <c r="I43" s="221"/>
      <c r="J43" s="221"/>
      <c r="K43" s="221"/>
      <c r="L43" s="221">
        <f t="shared" si="0"/>
        <v>200</v>
      </c>
    </row>
    <row r="44" spans="1:12" s="31" customFormat="1" ht="15.75" customHeight="1">
      <c r="A44" s="34"/>
      <c r="B44" s="220"/>
      <c r="C44" s="221">
        <v>250</v>
      </c>
      <c r="D44" s="221"/>
      <c r="E44" s="221" t="s">
        <v>35</v>
      </c>
      <c r="F44" s="221" t="s">
        <v>27</v>
      </c>
      <c r="G44" s="222">
        <v>2</v>
      </c>
      <c r="H44" s="221"/>
      <c r="I44" s="221"/>
      <c r="J44" s="221"/>
      <c r="K44" s="221"/>
      <c r="L44" s="221">
        <f t="shared" si="0"/>
        <v>500</v>
      </c>
    </row>
    <row r="45" spans="1:12" s="31" customFormat="1" ht="15.75" customHeight="1">
      <c r="A45" s="34"/>
      <c r="B45" s="220"/>
      <c r="C45" s="221">
        <v>250</v>
      </c>
      <c r="D45" s="221"/>
      <c r="E45" s="221" t="s">
        <v>36</v>
      </c>
      <c r="F45" s="221" t="s">
        <v>27</v>
      </c>
      <c r="G45" s="222">
        <v>2</v>
      </c>
      <c r="H45" s="221"/>
      <c r="I45" s="221"/>
      <c r="J45" s="221"/>
      <c r="K45" s="221"/>
      <c r="L45" s="221">
        <f t="shared" si="0"/>
        <v>500</v>
      </c>
    </row>
    <row r="46" spans="1:12" s="31" customFormat="1" ht="15.75" customHeight="1">
      <c r="A46" s="34"/>
      <c r="B46" s="220"/>
      <c r="C46" s="221">
        <v>0</v>
      </c>
      <c r="D46" s="221"/>
      <c r="E46" s="221" t="s">
        <v>37</v>
      </c>
      <c r="F46" s="221" t="s">
        <v>27</v>
      </c>
      <c r="G46" s="222">
        <v>1</v>
      </c>
      <c r="H46" s="220" t="s">
        <v>38</v>
      </c>
      <c r="I46" s="221"/>
      <c r="J46" s="221"/>
      <c r="K46" s="221"/>
      <c r="L46" s="221">
        <f t="shared" si="0"/>
        <v>0</v>
      </c>
    </row>
    <row r="47" spans="1:12" s="31" customFormat="1" ht="15.75" customHeight="1">
      <c r="A47" s="34"/>
      <c r="B47" s="220"/>
      <c r="C47" s="221">
        <v>250</v>
      </c>
      <c r="D47" s="221"/>
      <c r="E47" s="221" t="s">
        <v>39</v>
      </c>
      <c r="F47" s="221" t="s">
        <v>27</v>
      </c>
      <c r="G47" s="222">
        <v>1</v>
      </c>
      <c r="H47" s="221"/>
      <c r="I47" s="221"/>
      <c r="J47" s="221"/>
      <c r="K47" s="221"/>
      <c r="L47" s="221">
        <f t="shared" si="0"/>
        <v>250</v>
      </c>
    </row>
    <row r="48" spans="1:12" s="31" customFormat="1" ht="15.75" customHeight="1">
      <c r="A48" s="34"/>
      <c r="B48" s="220"/>
      <c r="C48" s="221">
        <v>250</v>
      </c>
      <c r="D48" s="221"/>
      <c r="E48" s="221" t="s">
        <v>40</v>
      </c>
      <c r="F48" s="221" t="s">
        <v>27</v>
      </c>
      <c r="G48" s="222">
        <v>1</v>
      </c>
      <c r="H48" s="221"/>
      <c r="I48" s="221"/>
      <c r="J48" s="221"/>
      <c r="K48" s="221"/>
      <c r="L48" s="221">
        <f t="shared" ref="L48" si="2">G48*C48</f>
        <v>250</v>
      </c>
    </row>
    <row r="49" spans="1:12" s="31" customFormat="1" ht="15.75" customHeight="1">
      <c r="A49" s="34"/>
      <c r="B49" s="223" t="s">
        <v>41</v>
      </c>
      <c r="C49" s="224">
        <v>200</v>
      </c>
      <c r="D49" s="224"/>
      <c r="E49" s="224" t="s">
        <v>42</v>
      </c>
      <c r="F49" s="224" t="s">
        <v>27</v>
      </c>
      <c r="G49" s="225">
        <v>2</v>
      </c>
      <c r="H49" s="224"/>
      <c r="I49" s="224"/>
      <c r="J49" s="224"/>
      <c r="K49" s="224"/>
      <c r="L49" s="224">
        <f t="shared" si="0"/>
        <v>400</v>
      </c>
    </row>
    <row r="50" spans="1:12" s="31" customFormat="1" ht="15.75" customHeight="1">
      <c r="A50" s="34"/>
      <c r="B50" s="223"/>
      <c r="C50" s="224">
        <v>250</v>
      </c>
      <c r="D50" s="224"/>
      <c r="E50" s="224" t="s">
        <v>43</v>
      </c>
      <c r="F50" s="224" t="s">
        <v>27</v>
      </c>
      <c r="G50" s="225">
        <v>1</v>
      </c>
      <c r="H50" s="224"/>
      <c r="I50" s="224"/>
      <c r="J50" s="224"/>
      <c r="K50" s="224"/>
      <c r="L50" s="224">
        <f t="shared" si="0"/>
        <v>250</v>
      </c>
    </row>
    <row r="51" spans="1:12" s="31" customFormat="1" ht="15.75" customHeight="1">
      <c r="A51" s="34"/>
      <c r="B51" s="223"/>
      <c r="C51" s="224">
        <v>100</v>
      </c>
      <c r="D51" s="224"/>
      <c r="E51" s="224" t="s">
        <v>44</v>
      </c>
      <c r="F51" s="224" t="s">
        <v>27</v>
      </c>
      <c r="G51" s="225">
        <v>2</v>
      </c>
      <c r="H51" s="224"/>
      <c r="I51" s="224"/>
      <c r="J51" s="224"/>
      <c r="K51" s="224"/>
      <c r="L51" s="224">
        <f t="shared" si="0"/>
        <v>200</v>
      </c>
    </row>
    <row r="52" spans="1:12" s="31" customFormat="1" ht="15.75" customHeight="1">
      <c r="A52" s="34"/>
      <c r="B52" s="223"/>
      <c r="C52" s="224">
        <v>100</v>
      </c>
      <c r="D52" s="224"/>
      <c r="E52" s="224" t="s">
        <v>45</v>
      </c>
      <c r="F52" s="224" t="s">
        <v>27</v>
      </c>
      <c r="G52" s="225">
        <v>2</v>
      </c>
      <c r="H52" s="225"/>
      <c r="I52" s="224"/>
      <c r="J52" s="224"/>
      <c r="K52" s="224"/>
      <c r="L52" s="224">
        <f t="shared" si="0"/>
        <v>200</v>
      </c>
    </row>
    <row r="53" spans="1:12" s="31" customFormat="1" ht="15.75" customHeight="1">
      <c r="A53" s="34"/>
      <c r="B53" s="28"/>
      <c r="C53" s="34"/>
      <c r="D53" s="34"/>
      <c r="E53" s="34"/>
      <c r="F53" s="34"/>
      <c r="G53" s="87"/>
      <c r="H53" s="87"/>
      <c r="I53" s="34"/>
      <c r="J53" s="34"/>
      <c r="K53" s="34"/>
      <c r="L53" s="34"/>
    </row>
    <row r="54" spans="1:12" s="31" customFormat="1" ht="16.5" customHeight="1">
      <c r="A54" s="34"/>
      <c r="B54" s="28" t="s">
        <v>24</v>
      </c>
      <c r="C54" s="34"/>
      <c r="D54" s="34"/>
      <c r="E54" s="34"/>
      <c r="F54" s="34"/>
      <c r="G54" s="34"/>
      <c r="H54" s="34"/>
      <c r="I54" s="34"/>
      <c r="J54" s="34"/>
      <c r="K54" s="34"/>
      <c r="L54" s="34">
        <f>SUM(L37:L53)</f>
        <v>4750</v>
      </c>
    </row>
    <row r="55" spans="1:12" s="31" customFormat="1" ht="16.5" customHeight="1">
      <c r="A55" s="36"/>
      <c r="B55" s="3"/>
      <c r="C55" s="36"/>
      <c r="D55" s="36"/>
      <c r="E55" s="36"/>
      <c r="F55" s="36"/>
      <c r="G55" s="36"/>
      <c r="H55" s="36"/>
      <c r="I55" s="36"/>
      <c r="J55" s="36"/>
      <c r="K55" s="36"/>
      <c r="L55" s="36"/>
    </row>
    <row r="56" spans="1:12" s="1" customFormat="1" ht="16.5" customHeight="1">
      <c r="A56" s="36"/>
      <c r="B56" s="69" t="s">
        <v>46</v>
      </c>
      <c r="C56" s="36"/>
      <c r="D56" s="36"/>
      <c r="E56" s="36"/>
      <c r="F56" s="36"/>
      <c r="G56" s="36"/>
      <c r="H56" s="36"/>
      <c r="I56" s="36"/>
      <c r="J56" s="36"/>
      <c r="K56" s="36"/>
      <c r="L56" s="68">
        <f>SUM(L29+L32+L34+L54)</f>
        <v>17500</v>
      </c>
    </row>
    <row r="57" spans="1:12" s="31" customFormat="1" ht="16.5" customHeight="1">
      <c r="A57" s="36"/>
      <c r="B57" s="3"/>
      <c r="C57" s="36"/>
      <c r="D57" s="36"/>
      <c r="E57" s="36"/>
      <c r="F57" s="36"/>
      <c r="G57" s="36"/>
      <c r="H57" s="36"/>
      <c r="I57" s="36"/>
      <c r="J57" s="36"/>
      <c r="K57" s="36"/>
      <c r="L57" s="36"/>
    </row>
    <row r="58" spans="1:12" ht="13.2" thickBot="1">
      <c r="A58" s="6"/>
      <c r="B58" s="3"/>
      <c r="C58" s="4"/>
    </row>
    <row r="59" spans="1:12" ht="13.2" thickBot="1">
      <c r="A59" s="234" t="s">
        <v>47</v>
      </c>
      <c r="B59" s="235"/>
      <c r="C59" s="235"/>
      <c r="D59" s="235"/>
      <c r="E59" s="235"/>
      <c r="F59" s="235"/>
      <c r="G59" s="235"/>
      <c r="H59" s="235"/>
      <c r="I59" s="235"/>
      <c r="J59" s="235"/>
      <c r="K59" s="235"/>
      <c r="L59" s="236"/>
    </row>
    <row r="60" spans="1:12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</row>
    <row r="61" spans="1:12" s="31" customFormat="1">
      <c r="A61" s="36"/>
      <c r="B61" s="28" t="s">
        <v>48</v>
      </c>
      <c r="C61" s="36"/>
      <c r="D61" s="36"/>
      <c r="E61" s="36"/>
      <c r="F61" s="36"/>
      <c r="G61" s="36"/>
      <c r="H61" s="36"/>
      <c r="I61" s="36"/>
      <c r="J61" s="36"/>
      <c r="K61" s="36"/>
      <c r="L61" s="34">
        <v>500</v>
      </c>
    </row>
    <row r="62" spans="1:12" s="31" customFormat="1">
      <c r="A62" s="36"/>
      <c r="B62" s="28" t="s">
        <v>24</v>
      </c>
      <c r="C62" s="36"/>
      <c r="D62" s="36"/>
      <c r="E62" s="36"/>
      <c r="F62" s="36"/>
      <c r="G62" s="36"/>
      <c r="H62" s="36"/>
      <c r="I62" s="36"/>
      <c r="J62" s="36"/>
      <c r="K62" s="36"/>
      <c r="L62" s="36">
        <f>SUM(L61:L61)</f>
        <v>500</v>
      </c>
    </row>
    <row r="63" spans="1:12" s="31" customFormat="1">
      <c r="A63" s="36"/>
      <c r="B63" s="28"/>
      <c r="C63" s="36"/>
      <c r="D63" s="36"/>
      <c r="E63" s="36"/>
      <c r="F63" s="36"/>
      <c r="G63" s="36"/>
      <c r="H63" s="36"/>
      <c r="I63" s="36"/>
      <c r="J63" s="36"/>
      <c r="K63" s="36"/>
      <c r="L63" s="36"/>
    </row>
    <row r="64" spans="1:12" s="31" customFormat="1">
      <c r="A64" s="36"/>
      <c r="B64" s="28" t="s">
        <v>49</v>
      </c>
      <c r="C64" s="36"/>
      <c r="D64" s="36"/>
      <c r="E64" s="36"/>
      <c r="F64" s="36"/>
      <c r="G64" s="36"/>
      <c r="H64" s="36"/>
      <c r="I64" s="36"/>
      <c r="J64" s="36"/>
      <c r="K64" s="36"/>
      <c r="L64" s="34">
        <v>1000</v>
      </c>
    </row>
    <row r="65" spans="1:16" s="31" customFormat="1">
      <c r="A65" s="36"/>
      <c r="B65" s="28" t="s">
        <v>24</v>
      </c>
      <c r="C65" s="36"/>
      <c r="D65" s="36"/>
      <c r="E65" s="36"/>
      <c r="F65" s="36"/>
      <c r="G65" s="36"/>
      <c r="H65" s="36"/>
      <c r="I65" s="36"/>
      <c r="J65" s="36"/>
      <c r="K65" s="36"/>
      <c r="L65" s="36">
        <f>SUM(L64:L64)</f>
        <v>1000</v>
      </c>
    </row>
    <row r="66" spans="1:16" s="31" customFormat="1">
      <c r="A66" s="36"/>
      <c r="B66" s="28"/>
      <c r="C66" s="36"/>
      <c r="D66" s="36"/>
      <c r="E66" s="36"/>
      <c r="F66" s="36"/>
      <c r="G66" s="36"/>
      <c r="H66" s="36"/>
      <c r="I66" s="36"/>
      <c r="J66" s="36"/>
      <c r="K66" s="36"/>
      <c r="L66" s="36"/>
    </row>
    <row r="67" spans="1:16" s="31" customFormat="1">
      <c r="A67" s="36"/>
      <c r="B67" s="28" t="s">
        <v>50</v>
      </c>
      <c r="C67" s="36"/>
      <c r="D67" s="36"/>
      <c r="E67" s="36"/>
      <c r="F67" s="36"/>
      <c r="G67" s="36"/>
      <c r="H67" s="36"/>
      <c r="I67" s="36"/>
      <c r="J67" s="36"/>
      <c r="K67" s="36"/>
      <c r="L67" s="34">
        <v>300</v>
      </c>
    </row>
    <row r="68" spans="1:16" s="31" customFormat="1">
      <c r="A68" s="36"/>
      <c r="B68" s="28" t="s">
        <v>24</v>
      </c>
      <c r="C68" s="36"/>
      <c r="D68" s="36"/>
      <c r="E68" s="36"/>
      <c r="F68" s="36"/>
      <c r="G68" s="36"/>
      <c r="H68" s="36"/>
      <c r="I68" s="36"/>
      <c r="J68" s="36"/>
      <c r="K68" s="36"/>
      <c r="L68" s="36">
        <f>SUM(L67:L67)</f>
        <v>300</v>
      </c>
    </row>
    <row r="69" spans="1:16" s="31" customFormat="1">
      <c r="A69" s="3"/>
      <c r="B69" s="28"/>
      <c r="C69" s="3"/>
    </row>
    <row r="70" spans="1:16" s="1" customFormat="1">
      <c r="A70" s="3"/>
      <c r="B70" s="69" t="s">
        <v>51</v>
      </c>
      <c r="C70" s="3"/>
      <c r="L70" s="70">
        <f>SUM(L62+L65+L68)</f>
        <v>1800</v>
      </c>
    </row>
    <row r="71" spans="1:16" ht="13.2" thickBot="1">
      <c r="A71" s="4"/>
      <c r="B71" s="4"/>
      <c r="C71" s="4"/>
    </row>
    <row r="72" spans="1:16" ht="13.2" thickBot="1">
      <c r="A72" s="234" t="s">
        <v>52</v>
      </c>
      <c r="B72" s="235"/>
      <c r="C72" s="235"/>
      <c r="D72" s="235"/>
      <c r="E72" s="235"/>
      <c r="F72" s="235"/>
      <c r="G72" s="235"/>
      <c r="H72" s="235"/>
      <c r="I72" s="235"/>
      <c r="J72" s="235"/>
      <c r="K72" s="235"/>
      <c r="L72" s="236"/>
    </row>
    <row r="73" spans="1:16">
      <c r="A73" s="7" t="s">
        <v>53</v>
      </c>
      <c r="B73" s="8" t="s">
        <v>54</v>
      </c>
      <c r="C73" s="45"/>
      <c r="D73" s="45"/>
      <c r="E73" s="45"/>
      <c r="F73" s="45"/>
      <c r="G73" s="45"/>
      <c r="H73" s="45"/>
      <c r="I73" s="45"/>
      <c r="J73" s="45"/>
      <c r="K73" s="45"/>
      <c r="L73" s="9"/>
      <c r="M73" s="10"/>
    </row>
    <row r="74" spans="1:16">
      <c r="A74" s="4"/>
      <c r="B74" s="8" t="s">
        <v>55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10"/>
    </row>
    <row r="75" spans="1:16">
      <c r="A75" s="8"/>
      <c r="B75" s="4" t="s">
        <v>24</v>
      </c>
      <c r="C75" s="4"/>
      <c r="D75" s="10"/>
      <c r="E75" s="10"/>
      <c r="F75" s="10"/>
      <c r="G75" s="10"/>
      <c r="H75" s="10"/>
      <c r="I75" s="10"/>
      <c r="J75" s="10"/>
      <c r="K75" s="10"/>
      <c r="L75" s="10">
        <f>SUM(L74:L74)</f>
        <v>0</v>
      </c>
      <c r="M75" s="10"/>
    </row>
    <row r="76" spans="1:16">
      <c r="A76" s="8"/>
      <c r="B76" s="4"/>
      <c r="C76" s="4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215" t="s">
        <v>56</v>
      </c>
      <c r="O76" s="215" t="s">
        <v>57</v>
      </c>
      <c r="P76" s="2" t="s">
        <v>58</v>
      </c>
    </row>
    <row r="77" spans="1:16">
      <c r="A77" s="4"/>
      <c r="B77" s="8" t="s">
        <v>59</v>
      </c>
      <c r="C77" s="57" t="s">
        <v>60</v>
      </c>
      <c r="D77" s="58"/>
      <c r="E77" s="59" t="s">
        <v>61</v>
      </c>
      <c r="F77" s="59" t="s">
        <v>62</v>
      </c>
      <c r="G77" s="59" t="s">
        <v>63</v>
      </c>
      <c r="H77" s="59" t="s">
        <v>62</v>
      </c>
      <c r="I77" s="59" t="s">
        <v>64</v>
      </c>
      <c r="J77" s="60" t="s">
        <v>62</v>
      </c>
      <c r="K77" s="11"/>
      <c r="L77" s="11"/>
      <c r="M77" s="10" t="s">
        <v>65</v>
      </c>
      <c r="N77" s="49">
        <v>35</v>
      </c>
      <c r="O77" s="2">
        <v>100</v>
      </c>
      <c r="P77" s="2">
        <f>N77*O77</f>
        <v>3500</v>
      </c>
    </row>
    <row r="78" spans="1:16" ht="13.5" customHeight="1">
      <c r="A78" s="22"/>
      <c r="B78" s="23" t="s">
        <v>66</v>
      </c>
      <c r="C78" s="61" t="s">
        <v>67</v>
      </c>
      <c r="E78" s="24">
        <v>10000</v>
      </c>
      <c r="F78" s="24"/>
      <c r="G78" s="24">
        <v>0</v>
      </c>
      <c r="H78" s="24"/>
      <c r="I78" s="24">
        <v>0</v>
      </c>
      <c r="J78" s="62"/>
      <c r="K78" s="25"/>
      <c r="L78" s="25"/>
      <c r="M78" s="83"/>
    </row>
    <row r="79" spans="1:16" ht="13.5" customHeight="1">
      <c r="A79" s="22"/>
      <c r="B79" s="23"/>
      <c r="C79" s="61" t="s">
        <v>68</v>
      </c>
      <c r="E79" s="24">
        <v>5000</v>
      </c>
      <c r="F79" s="24"/>
      <c r="G79" s="24"/>
      <c r="H79" s="24"/>
      <c r="I79" s="24"/>
      <c r="J79" s="62"/>
      <c r="K79" s="25"/>
      <c r="L79" s="25"/>
      <c r="M79" s="83"/>
    </row>
    <row r="80" spans="1:16">
      <c r="A80" s="4"/>
      <c r="B80" s="12" t="s">
        <v>69</v>
      </c>
      <c r="C80" s="47"/>
      <c r="E80" s="13"/>
      <c r="F80" s="10"/>
      <c r="G80" s="10"/>
      <c r="H80" s="10"/>
      <c r="I80" s="10">
        <v>0</v>
      </c>
      <c r="J80" s="46"/>
      <c r="K80" s="10"/>
      <c r="L80" s="10"/>
      <c r="M80" s="10"/>
    </row>
    <row r="81" spans="1:21">
      <c r="A81" s="4"/>
      <c r="B81" s="12" t="s">
        <v>70</v>
      </c>
      <c r="C81" s="47" t="s">
        <v>71</v>
      </c>
      <c r="E81" s="2">
        <v>4000</v>
      </c>
      <c r="F81" s="10"/>
      <c r="G81" s="10"/>
      <c r="H81" s="13"/>
      <c r="I81" s="66">
        <v>500</v>
      </c>
      <c r="J81" s="46"/>
      <c r="K81" s="10"/>
      <c r="L81" s="10"/>
      <c r="M81" s="13"/>
    </row>
    <row r="82" spans="1:21">
      <c r="A82" s="30"/>
      <c r="B82" s="84" t="s">
        <v>72</v>
      </c>
      <c r="C82" s="67"/>
      <c r="D82" s="63"/>
      <c r="E82" s="64">
        <f>SUM(E78:E81)</f>
        <v>19000</v>
      </c>
      <c r="F82" s="63"/>
      <c r="G82" s="64">
        <f>SUM(G78:G81)</f>
        <v>0</v>
      </c>
      <c r="H82" s="63"/>
      <c r="I82" s="64">
        <f>SUM(I78:I81)</f>
        <v>500</v>
      </c>
      <c r="J82" s="65"/>
      <c r="L82" s="85">
        <f>SUM(E82:I82)</f>
        <v>19500</v>
      </c>
      <c r="M82" s="16"/>
      <c r="N82" s="16"/>
      <c r="O82" s="16"/>
      <c r="P82" s="16"/>
      <c r="Q82" s="16"/>
      <c r="R82" s="16"/>
      <c r="S82" s="16"/>
      <c r="T82" s="16"/>
      <c r="U82" s="16"/>
    </row>
    <row r="83" spans="1:21">
      <c r="A83" s="30"/>
      <c r="B83" s="12"/>
      <c r="C83" s="22"/>
      <c r="D83" s="10"/>
      <c r="F83" s="10"/>
      <c r="H83" s="10"/>
      <c r="J83" s="10"/>
      <c r="L83" s="10"/>
      <c r="M83" s="16"/>
      <c r="N83" s="16"/>
      <c r="O83" s="16"/>
      <c r="P83" s="16"/>
      <c r="Q83" s="16"/>
      <c r="R83" s="16"/>
      <c r="S83" s="16"/>
      <c r="T83" s="16"/>
      <c r="U83" s="16"/>
    </row>
    <row r="84" spans="1:21" ht="13.2" thickBot="1">
      <c r="A84" s="14"/>
      <c r="B84" s="15"/>
      <c r="C84" s="4"/>
      <c r="D84" s="10"/>
      <c r="E84" s="10"/>
      <c r="F84" s="10"/>
      <c r="G84" s="10"/>
      <c r="H84" s="10"/>
      <c r="I84" s="10"/>
      <c r="J84" s="10"/>
      <c r="K84" s="10"/>
      <c r="L84" s="10"/>
      <c r="M84" s="16"/>
      <c r="N84" s="16"/>
      <c r="O84" s="16"/>
      <c r="P84" s="16"/>
      <c r="Q84" s="16"/>
      <c r="R84" s="16"/>
      <c r="S84" s="16"/>
      <c r="T84" s="16"/>
      <c r="U84" s="16"/>
    </row>
    <row r="85" spans="1:21" ht="13.2" thickBot="1">
      <c r="A85" s="234" t="s">
        <v>73</v>
      </c>
      <c r="B85" s="235"/>
      <c r="C85" s="235"/>
      <c r="D85" s="235"/>
      <c r="E85" s="235"/>
      <c r="F85" s="235"/>
      <c r="G85" s="235"/>
      <c r="H85" s="235"/>
      <c r="I85" s="235"/>
      <c r="J85" s="235"/>
      <c r="K85" s="235"/>
      <c r="L85" s="236"/>
      <c r="M85" s="10"/>
    </row>
    <row r="86" spans="1:2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10"/>
    </row>
    <row r="87" spans="1:21">
      <c r="A87" s="7" t="s">
        <v>74</v>
      </c>
      <c r="B87" s="8" t="s">
        <v>54</v>
      </c>
      <c r="C87" s="36" t="s">
        <v>75</v>
      </c>
      <c r="D87" s="36" t="s">
        <v>76</v>
      </c>
      <c r="E87" s="36" t="s">
        <v>77</v>
      </c>
      <c r="F87" s="36" t="s">
        <v>78</v>
      </c>
      <c r="H87" s="36"/>
      <c r="I87" s="36" t="s">
        <v>79</v>
      </c>
      <c r="J87" s="36" t="s">
        <v>80</v>
      </c>
      <c r="K87" s="36" t="s">
        <v>81</v>
      </c>
      <c r="L87" s="36" t="s">
        <v>82</v>
      </c>
      <c r="M87" s="27"/>
      <c r="N87" s="10"/>
    </row>
    <row r="88" spans="1:21">
      <c r="A88" s="7"/>
      <c r="B88" s="23" t="s">
        <v>83</v>
      </c>
      <c r="C88" s="214">
        <f>16+8</f>
        <v>24</v>
      </c>
      <c r="D88" s="34">
        <f>I88*C88</f>
        <v>1200</v>
      </c>
      <c r="E88" s="34">
        <f>J88*C88</f>
        <v>0</v>
      </c>
      <c r="F88" s="34">
        <f>K88*C88</f>
        <v>0</v>
      </c>
      <c r="H88" s="34" t="s">
        <v>84</v>
      </c>
      <c r="I88" s="34">
        <v>50</v>
      </c>
      <c r="J88" s="31">
        <v>0</v>
      </c>
      <c r="K88" s="31">
        <v>0</v>
      </c>
      <c r="L88" s="34"/>
      <c r="M88" s="27"/>
      <c r="N88" s="10"/>
    </row>
    <row r="89" spans="1:21">
      <c r="A89" s="7"/>
      <c r="B89" s="23"/>
      <c r="C89" s="214"/>
      <c r="D89" s="34"/>
      <c r="E89" s="34"/>
      <c r="F89" s="34"/>
      <c r="H89" s="34" t="s">
        <v>85</v>
      </c>
      <c r="I89" s="34">
        <v>0</v>
      </c>
      <c r="J89" s="34">
        <v>90</v>
      </c>
      <c r="K89" s="34">
        <v>75</v>
      </c>
      <c r="L89" s="34"/>
      <c r="M89" s="27"/>
      <c r="N89" s="10"/>
    </row>
    <row r="90" spans="1:21">
      <c r="A90" s="7"/>
      <c r="B90" s="23" t="s">
        <v>86</v>
      </c>
      <c r="C90" s="214">
        <v>12</v>
      </c>
      <c r="D90" s="34">
        <f>I89*C90</f>
        <v>0</v>
      </c>
      <c r="E90" s="34">
        <f>C90*$K$89</f>
        <v>900</v>
      </c>
      <c r="F90" s="34">
        <f>C90*$J$89</f>
        <v>1080</v>
      </c>
      <c r="H90" s="34" t="s">
        <v>87</v>
      </c>
      <c r="I90" s="34">
        <v>100</v>
      </c>
      <c r="J90" s="34"/>
      <c r="K90" s="34"/>
      <c r="L90" s="34"/>
      <c r="M90" s="27"/>
      <c r="N90" s="10"/>
    </row>
    <row r="91" spans="1:21">
      <c r="A91" s="7"/>
      <c r="B91" s="23" t="s">
        <v>88</v>
      </c>
      <c r="C91" s="214">
        <v>12</v>
      </c>
      <c r="D91" s="34">
        <f>I90*C91</f>
        <v>1200</v>
      </c>
      <c r="E91" s="34">
        <f>C91*$K$89</f>
        <v>900</v>
      </c>
      <c r="F91" s="34">
        <f>C91*$J$89</f>
        <v>1080</v>
      </c>
      <c r="H91" s="34" t="s">
        <v>89</v>
      </c>
      <c r="I91" s="34">
        <v>300</v>
      </c>
      <c r="J91" s="34"/>
      <c r="K91" s="34"/>
      <c r="L91" s="34"/>
      <c r="M91" s="27"/>
      <c r="N91" s="10"/>
    </row>
    <row r="92" spans="1:21">
      <c r="A92" s="7"/>
      <c r="B92" s="23"/>
      <c r="C92" s="214"/>
      <c r="D92" s="34"/>
      <c r="E92" s="34"/>
      <c r="F92" s="34"/>
      <c r="H92" s="34" t="s">
        <v>90</v>
      </c>
      <c r="I92" s="34">
        <v>500</v>
      </c>
      <c r="J92" s="34"/>
      <c r="K92" s="34"/>
      <c r="L92" s="34"/>
      <c r="M92" s="27"/>
      <c r="N92" s="10"/>
    </row>
    <row r="93" spans="1:21">
      <c r="A93" s="7"/>
      <c r="B93" s="23" t="s">
        <v>91</v>
      </c>
      <c r="C93" s="214">
        <v>12</v>
      </c>
      <c r="D93" s="34">
        <f>C93*I91</f>
        <v>3600</v>
      </c>
      <c r="E93" s="34">
        <f>C93*$K$89</f>
        <v>900</v>
      </c>
      <c r="F93" s="34">
        <f>C93*$J$89</f>
        <v>1080</v>
      </c>
      <c r="H93" s="34" t="s">
        <v>92</v>
      </c>
      <c r="I93" s="28" t="s">
        <v>93</v>
      </c>
      <c r="J93" s="34"/>
      <c r="K93" s="34"/>
      <c r="L93" s="34"/>
      <c r="M93" s="27"/>
      <c r="N93" s="10"/>
    </row>
    <row r="94" spans="1:21">
      <c r="A94" s="7"/>
      <c r="B94" s="23"/>
      <c r="C94" s="214"/>
      <c r="D94" s="34"/>
      <c r="E94" s="34"/>
      <c r="F94" s="34"/>
      <c r="H94" s="34"/>
      <c r="I94" s="28"/>
      <c r="J94" s="34"/>
      <c r="K94" s="34"/>
      <c r="L94" s="34"/>
      <c r="M94" s="27"/>
      <c r="N94" s="10"/>
    </row>
    <row r="95" spans="1:21">
      <c r="A95" s="7"/>
      <c r="B95" s="23" t="s">
        <v>94</v>
      </c>
      <c r="C95" s="214"/>
      <c r="D95" s="34"/>
      <c r="E95" s="34"/>
      <c r="F95" s="34"/>
      <c r="H95" s="34"/>
      <c r="I95" s="28"/>
      <c r="J95" s="34"/>
      <c r="K95" s="34"/>
      <c r="L95" s="34"/>
      <c r="M95" s="27"/>
      <c r="N95" s="10"/>
    </row>
    <row r="96" spans="1:21">
      <c r="A96" s="7"/>
      <c r="B96" s="23" t="s">
        <v>95</v>
      </c>
      <c r="C96" s="214">
        <v>3</v>
      </c>
      <c r="D96" s="34">
        <f>C96*I91</f>
        <v>900</v>
      </c>
      <c r="E96" s="34">
        <f>C96*$K$89</f>
        <v>225</v>
      </c>
      <c r="F96" s="34">
        <f>C96*$J$89</f>
        <v>270</v>
      </c>
      <c r="H96" s="34"/>
      <c r="I96" s="28"/>
      <c r="J96" s="34"/>
      <c r="K96" s="34"/>
      <c r="L96" s="34"/>
      <c r="M96" s="27"/>
      <c r="N96" s="10"/>
    </row>
    <row r="97" spans="1:24">
      <c r="A97" s="7"/>
      <c r="B97" s="23" t="s">
        <v>96</v>
      </c>
      <c r="C97" s="214">
        <v>1</v>
      </c>
      <c r="D97" s="34">
        <f>C97*I92</f>
        <v>500</v>
      </c>
      <c r="E97" s="34">
        <f>C97*$K$89</f>
        <v>75</v>
      </c>
      <c r="F97" s="34">
        <f>C97*$J$89</f>
        <v>90</v>
      </c>
      <c r="H97" s="34"/>
      <c r="I97" s="28"/>
      <c r="J97" s="34"/>
      <c r="K97" s="34"/>
      <c r="L97" s="34"/>
      <c r="M97" s="27"/>
      <c r="N97" s="10"/>
    </row>
    <row r="98" spans="1:24">
      <c r="A98" s="7"/>
      <c r="B98" s="23" t="s">
        <v>97</v>
      </c>
      <c r="C98" s="214">
        <v>0</v>
      </c>
      <c r="D98" s="34">
        <f>C98*I92</f>
        <v>0</v>
      </c>
      <c r="E98" s="34">
        <f>C98*$K$89</f>
        <v>0</v>
      </c>
      <c r="F98" s="34">
        <f>C98*$J$89</f>
        <v>0</v>
      </c>
      <c r="H98" s="34"/>
      <c r="I98" s="28"/>
      <c r="J98" s="34"/>
      <c r="K98" s="34"/>
      <c r="L98" s="34"/>
      <c r="M98" s="27"/>
      <c r="N98" s="10"/>
    </row>
    <row r="99" spans="1:24">
      <c r="A99" s="7"/>
      <c r="B99" s="23"/>
      <c r="C99" s="214"/>
      <c r="D99" s="34"/>
      <c r="E99" s="34"/>
      <c r="F99" s="34"/>
      <c r="H99" s="34"/>
      <c r="I99" s="28"/>
      <c r="J99" s="34"/>
      <c r="K99" s="34"/>
      <c r="L99" s="34"/>
      <c r="M99" s="27"/>
    </row>
    <row r="100" spans="1:24">
      <c r="A100" s="7"/>
      <c r="B100" s="23" t="s">
        <v>98</v>
      </c>
      <c r="C100" s="214"/>
      <c r="D100" s="34"/>
      <c r="E100" s="34"/>
      <c r="F100" s="34"/>
      <c r="H100" s="34"/>
      <c r="I100" s="28"/>
      <c r="J100" s="34"/>
      <c r="K100" s="34"/>
      <c r="L100" s="34"/>
      <c r="M100" s="27"/>
    </row>
    <row r="101" spans="1:24">
      <c r="A101" s="7"/>
      <c r="B101" s="8"/>
      <c r="C101" s="86"/>
      <c r="D101" s="36"/>
      <c r="E101" s="36"/>
      <c r="F101" s="36"/>
      <c r="H101" s="36"/>
      <c r="I101" s="36"/>
      <c r="J101" s="36"/>
      <c r="K101" s="36"/>
      <c r="L101" s="36"/>
      <c r="M101" s="27"/>
    </row>
    <row r="102" spans="1:24">
      <c r="A102" s="7"/>
      <c r="B102" s="8" t="s">
        <v>99</v>
      </c>
      <c r="C102" s="86"/>
      <c r="D102" s="36">
        <f>SUM(D88:D101)</f>
        <v>7400</v>
      </c>
      <c r="E102" s="36">
        <f>SUM(E88:E101)</f>
        <v>3000</v>
      </c>
      <c r="F102" s="36">
        <f>SUM(F88:F101)</f>
        <v>3600</v>
      </c>
      <c r="H102" s="36"/>
      <c r="I102" s="36"/>
      <c r="J102" s="36"/>
      <c r="K102" s="36"/>
      <c r="L102" s="36">
        <f>SUM(D102:F102)</f>
        <v>14000</v>
      </c>
      <c r="M102" s="27"/>
    </row>
    <row r="103" spans="1:24">
      <c r="A103" s="11"/>
      <c r="B103" s="11"/>
      <c r="C103" s="11"/>
      <c r="D103" s="19"/>
      <c r="E103" s="19"/>
      <c r="F103" s="19"/>
      <c r="G103" s="19"/>
      <c r="H103" s="19"/>
      <c r="I103" s="19"/>
      <c r="J103" s="19"/>
      <c r="K103" s="19"/>
      <c r="L103" s="19"/>
      <c r="M103" s="16"/>
    </row>
    <row r="104" spans="1:24">
      <c r="A104" s="11"/>
      <c r="B104" s="72" t="s">
        <v>100</v>
      </c>
      <c r="C104" s="11"/>
      <c r="D104" s="19"/>
      <c r="E104" s="19"/>
      <c r="F104" s="19"/>
      <c r="G104" s="19"/>
      <c r="H104" s="19"/>
      <c r="I104" s="19"/>
      <c r="J104" s="19"/>
      <c r="K104" s="19"/>
      <c r="L104" s="71">
        <f>SUM(L100:L102)</f>
        <v>14000</v>
      </c>
      <c r="M104" s="16"/>
    </row>
    <row r="105" spans="1:24" ht="15.75" customHeight="1" thickBot="1">
      <c r="A105" s="18"/>
      <c r="B105" s="20"/>
      <c r="C105" s="20"/>
      <c r="D105" s="16"/>
      <c r="E105" s="16"/>
      <c r="F105" s="16"/>
      <c r="G105" s="16"/>
      <c r="H105" s="16"/>
      <c r="I105" s="16"/>
      <c r="J105" s="16"/>
      <c r="K105" s="16"/>
      <c r="L105" s="16"/>
      <c r="M105" s="16"/>
    </row>
    <row r="106" spans="1:24" ht="16.5" customHeight="1" thickBot="1">
      <c r="A106" s="234" t="s">
        <v>101</v>
      </c>
      <c r="B106" s="235"/>
      <c r="C106" s="235"/>
      <c r="D106" s="235"/>
      <c r="E106" s="235"/>
      <c r="F106" s="235"/>
      <c r="G106" s="235"/>
      <c r="H106" s="235"/>
      <c r="I106" s="235"/>
      <c r="J106" s="235"/>
      <c r="K106" s="235"/>
      <c r="L106" s="236"/>
      <c r="M106" s="16"/>
    </row>
    <row r="107" spans="1:24" ht="16.5" customHeight="1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16"/>
    </row>
    <row r="108" spans="1:24" s="31" customFormat="1" ht="16.5" customHeight="1">
      <c r="A108" s="36"/>
      <c r="B108" s="28" t="s">
        <v>102</v>
      </c>
      <c r="C108" s="36"/>
      <c r="D108" s="36"/>
      <c r="E108" s="36"/>
      <c r="F108" s="36"/>
      <c r="G108" s="36"/>
      <c r="H108" s="36"/>
      <c r="I108" s="36"/>
      <c r="J108" s="36"/>
      <c r="K108" s="36"/>
      <c r="L108" s="34">
        <v>0</v>
      </c>
      <c r="M108" s="16"/>
    </row>
    <row r="109" spans="1:24" s="31" customFormat="1" ht="16.5" customHeight="1">
      <c r="A109" s="36"/>
      <c r="B109" s="3" t="s">
        <v>24</v>
      </c>
      <c r="C109" s="36"/>
      <c r="D109" s="36"/>
      <c r="E109" s="36"/>
      <c r="F109" s="36"/>
      <c r="G109" s="36"/>
      <c r="H109" s="36"/>
      <c r="I109" s="36"/>
      <c r="J109" s="36"/>
      <c r="L109" s="36">
        <f>SUM(L108)</f>
        <v>0</v>
      </c>
      <c r="M109" s="16"/>
    </row>
    <row r="110" spans="1:24" s="31" customFormat="1" ht="16.5" customHeight="1">
      <c r="A110" s="36"/>
      <c r="B110" s="3"/>
      <c r="C110" s="36"/>
      <c r="D110" s="36"/>
      <c r="E110" s="36"/>
      <c r="F110" s="36"/>
      <c r="G110" s="36"/>
      <c r="H110" s="36"/>
      <c r="I110" s="36"/>
      <c r="J110" s="36"/>
      <c r="L110" s="36"/>
      <c r="M110" s="16"/>
    </row>
    <row r="111" spans="1:24" s="31" customFormat="1" ht="16.5" customHeight="1">
      <c r="A111" s="36"/>
      <c r="B111" s="3" t="s">
        <v>24</v>
      </c>
      <c r="C111" s="36"/>
      <c r="D111" s="36"/>
      <c r="E111" s="36"/>
      <c r="F111" s="36"/>
      <c r="G111" s="36"/>
      <c r="H111" s="36"/>
      <c r="I111" s="36"/>
      <c r="J111" s="36"/>
      <c r="L111" s="36">
        <f>SUM(L109)</f>
        <v>0</v>
      </c>
      <c r="M111" s="16"/>
    </row>
    <row r="112" spans="1:24" s="31" customFormat="1" ht="16.5" customHeight="1">
      <c r="A112" s="36"/>
      <c r="B112" s="3"/>
      <c r="C112" s="36"/>
      <c r="D112" s="36"/>
      <c r="E112" s="36"/>
      <c r="F112" s="36"/>
      <c r="G112" s="36"/>
      <c r="H112" s="36"/>
      <c r="I112" s="36"/>
      <c r="J112" s="36"/>
      <c r="L112" s="36"/>
      <c r="M112" s="16"/>
      <c r="N112" s="16"/>
      <c r="O112" s="16"/>
      <c r="P112" s="16"/>
      <c r="Q112" s="16"/>
      <c r="R112" s="16"/>
      <c r="S112" s="16"/>
      <c r="T112" s="16"/>
      <c r="U112" s="16"/>
      <c r="V112" s="2"/>
      <c r="W112" s="2"/>
      <c r="X112" s="2"/>
    </row>
    <row r="113" spans="1:24" s="31" customFormat="1" ht="16.5" customHeight="1">
      <c r="A113" s="36"/>
      <c r="B113" s="69" t="s">
        <v>103</v>
      </c>
      <c r="C113" s="36"/>
      <c r="D113" s="36"/>
      <c r="E113" s="36"/>
      <c r="F113" s="36"/>
      <c r="G113" s="36"/>
      <c r="H113" s="36"/>
      <c r="I113" s="36"/>
      <c r="J113" s="36"/>
      <c r="L113" s="68">
        <f>SUM(L109+L111)</f>
        <v>0</v>
      </c>
      <c r="M113" s="16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s="31" customFormat="1" ht="13.2" thickBot="1">
      <c r="A114" s="3"/>
      <c r="B114" s="17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2"/>
      <c r="W114" s="2"/>
      <c r="X114" s="2"/>
    </row>
    <row r="115" spans="1:24">
      <c r="A115" s="234" t="s">
        <v>104</v>
      </c>
      <c r="B115" s="235"/>
      <c r="C115" s="235"/>
      <c r="D115" s="235"/>
      <c r="E115" s="235"/>
      <c r="F115" s="235"/>
      <c r="G115" s="235"/>
      <c r="H115" s="235"/>
      <c r="I115" s="235"/>
      <c r="J115" s="235"/>
      <c r="K115" s="235"/>
      <c r="L115" s="236"/>
      <c r="M115" s="16"/>
      <c r="N115" s="16"/>
      <c r="O115" s="16"/>
      <c r="P115" s="16"/>
      <c r="Q115" s="16"/>
      <c r="R115" s="16"/>
      <c r="S115" s="16"/>
      <c r="T115" s="16"/>
      <c r="U115" s="16"/>
    </row>
    <row r="116" spans="1:24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16"/>
      <c r="N116" s="16"/>
      <c r="O116" s="16"/>
      <c r="P116" s="16"/>
      <c r="Q116" s="16"/>
      <c r="R116" s="16"/>
      <c r="S116" s="16"/>
      <c r="T116" s="16"/>
      <c r="U116" s="16"/>
    </row>
    <row r="117" spans="1:24" s="31" customFormat="1" ht="16.5" customHeight="1">
      <c r="A117" s="34"/>
      <c r="B117" s="28" t="s">
        <v>274</v>
      </c>
      <c r="C117" s="34">
        <v>4000</v>
      </c>
      <c r="D117" s="34"/>
      <c r="E117" s="231" t="s">
        <v>267</v>
      </c>
      <c r="F117" s="232" t="s">
        <v>268</v>
      </c>
      <c r="G117" s="34"/>
      <c r="H117" s="34"/>
      <c r="I117" s="34"/>
      <c r="J117" s="34"/>
      <c r="K117" s="34"/>
      <c r="L117" s="34"/>
    </row>
    <row r="118" spans="1:24" s="31" customFormat="1" ht="16.5" customHeight="1">
      <c r="A118" s="34"/>
      <c r="B118" s="28" t="s">
        <v>24</v>
      </c>
      <c r="C118" s="34"/>
      <c r="D118" s="34"/>
      <c r="E118" s="34"/>
      <c r="F118" s="34"/>
      <c r="G118" s="34"/>
      <c r="H118" s="34"/>
      <c r="I118" s="34"/>
      <c r="J118" s="34"/>
      <c r="K118" s="34"/>
      <c r="L118" s="34">
        <f>SUM(C117:K117)</f>
        <v>4000</v>
      </c>
      <c r="M118" s="31" t="s">
        <v>275</v>
      </c>
      <c r="N118" s="31" t="s">
        <v>272</v>
      </c>
    </row>
    <row r="119" spans="1:24" s="31" customFormat="1" ht="16.5" customHeight="1">
      <c r="A119" s="34"/>
      <c r="B119" s="28"/>
      <c r="C119" s="34"/>
      <c r="D119" s="34"/>
      <c r="E119" s="34"/>
      <c r="F119" s="34"/>
      <c r="G119" s="34"/>
      <c r="H119" s="34"/>
      <c r="I119" s="34"/>
      <c r="J119" s="34"/>
      <c r="K119" s="34"/>
      <c r="L119" s="34"/>
    </row>
    <row r="120" spans="1:24">
      <c r="B120" s="26" t="s">
        <v>105</v>
      </c>
      <c r="N120" s="16"/>
      <c r="O120" s="16"/>
      <c r="P120" s="16"/>
      <c r="Q120" s="16"/>
      <c r="R120" s="16"/>
      <c r="S120" s="16"/>
      <c r="T120" s="16"/>
      <c r="U120" s="16"/>
    </row>
    <row r="121" spans="1:24">
      <c r="A121" s="6"/>
      <c r="B121" s="17" t="s">
        <v>106</v>
      </c>
      <c r="C121" s="16"/>
      <c r="D121" s="16"/>
      <c r="E121" s="16"/>
      <c r="F121" s="16"/>
      <c r="G121" s="16"/>
      <c r="H121" s="16"/>
      <c r="I121" s="16"/>
      <c r="J121" s="16"/>
      <c r="L121" s="16">
        <v>12500</v>
      </c>
      <c r="M121" s="16" t="s">
        <v>276</v>
      </c>
      <c r="N121" s="16" t="s">
        <v>272</v>
      </c>
      <c r="O121" s="16"/>
      <c r="P121" s="16"/>
      <c r="Q121" s="16"/>
      <c r="R121" s="16"/>
      <c r="S121" s="16"/>
      <c r="T121" s="16"/>
      <c r="U121" s="16"/>
    </row>
    <row r="122" spans="1:24">
      <c r="A122" s="6"/>
      <c r="B122" s="17" t="s">
        <v>107</v>
      </c>
      <c r="C122" s="16"/>
      <c r="D122" s="16"/>
      <c r="E122" s="16"/>
      <c r="F122" s="16"/>
      <c r="G122" s="16"/>
      <c r="H122" s="16"/>
      <c r="I122" s="16"/>
      <c r="J122" s="16"/>
      <c r="L122" s="16">
        <v>15000</v>
      </c>
      <c r="M122" s="16" t="s">
        <v>277</v>
      </c>
      <c r="N122" s="16" t="s">
        <v>278</v>
      </c>
      <c r="O122" s="16"/>
      <c r="P122" s="16"/>
      <c r="Q122" s="16"/>
      <c r="R122" s="16"/>
      <c r="S122" s="16"/>
      <c r="T122" s="16"/>
      <c r="U122" s="16"/>
    </row>
    <row r="123" spans="1:24">
      <c r="A123" s="6"/>
      <c r="B123" s="21" t="s">
        <v>24</v>
      </c>
      <c r="C123" s="16"/>
      <c r="D123" s="16"/>
      <c r="E123" s="16"/>
      <c r="F123" s="16"/>
      <c r="G123" s="16"/>
      <c r="H123" s="16"/>
      <c r="I123" s="16"/>
      <c r="J123" s="16"/>
      <c r="L123" s="19">
        <f>SUM(L121:L122)</f>
        <v>27500</v>
      </c>
      <c r="M123" s="16"/>
      <c r="N123" s="16"/>
      <c r="O123" s="16"/>
      <c r="P123" s="16"/>
      <c r="Q123" s="16"/>
      <c r="R123" s="16"/>
      <c r="S123" s="16"/>
      <c r="T123" s="16"/>
      <c r="U123" s="16"/>
    </row>
    <row r="124" spans="1:24">
      <c r="A124" s="6"/>
      <c r="B124" s="17"/>
      <c r="C124" s="16"/>
      <c r="D124" s="16"/>
      <c r="E124" s="16"/>
      <c r="F124" s="16"/>
      <c r="G124" s="16"/>
      <c r="H124" s="16"/>
      <c r="I124" s="16"/>
      <c r="J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</row>
    <row r="125" spans="1:24" ht="16.5" customHeight="1">
      <c r="A125" s="22"/>
      <c r="B125" s="73" t="s">
        <v>108</v>
      </c>
      <c r="C125" s="24"/>
      <c r="E125" s="24"/>
      <c r="F125" s="24"/>
      <c r="G125" s="24"/>
      <c r="H125" s="24"/>
      <c r="I125" s="24"/>
      <c r="J125" s="24"/>
      <c r="L125" s="72">
        <f>SUM(L123+L118)</f>
        <v>31500</v>
      </c>
      <c r="M125" s="16"/>
      <c r="N125" s="16"/>
      <c r="O125" s="16"/>
      <c r="P125" s="16"/>
      <c r="Q125" s="16"/>
      <c r="R125" s="16"/>
      <c r="S125" s="16"/>
      <c r="T125" s="16"/>
      <c r="U125" s="16"/>
    </row>
    <row r="126" spans="1:24" ht="16.5" customHeight="1">
      <c r="A126" s="6"/>
      <c r="B126" s="17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</row>
    <row r="127" spans="1:24">
      <c r="A127" s="234" t="s">
        <v>109</v>
      </c>
      <c r="B127" s="235"/>
      <c r="C127" s="235"/>
      <c r="D127" s="235"/>
      <c r="E127" s="235"/>
      <c r="F127" s="235"/>
      <c r="G127" s="235"/>
      <c r="H127" s="235"/>
      <c r="I127" s="235"/>
      <c r="J127" s="235"/>
      <c r="K127" s="235"/>
      <c r="L127" s="236"/>
      <c r="M127" s="16"/>
      <c r="N127" s="16"/>
      <c r="O127" s="16"/>
      <c r="P127" s="16"/>
      <c r="Q127" s="16"/>
      <c r="R127" s="16"/>
      <c r="S127" s="16"/>
      <c r="T127" s="16"/>
      <c r="U127" s="16"/>
    </row>
    <row r="128" spans="1:24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16"/>
      <c r="N128" s="16"/>
      <c r="O128" s="16"/>
      <c r="P128" s="16"/>
      <c r="Q128" s="16"/>
      <c r="R128" s="16"/>
      <c r="S128" s="16"/>
      <c r="T128" s="16"/>
      <c r="U128" s="16"/>
    </row>
    <row r="129" spans="1:24">
      <c r="A129" s="27"/>
      <c r="B129" s="3" t="s">
        <v>110</v>
      </c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16"/>
      <c r="N129" s="16"/>
      <c r="O129" s="16"/>
      <c r="P129" s="16"/>
      <c r="Q129" s="16"/>
      <c r="R129" s="16"/>
      <c r="S129" s="16"/>
      <c r="T129" s="16"/>
      <c r="U129" s="16"/>
    </row>
    <row r="130" spans="1:24">
      <c r="A130" s="6"/>
      <c r="B130" s="17" t="s">
        <v>111</v>
      </c>
      <c r="C130" s="16"/>
      <c r="D130" s="16"/>
      <c r="E130" s="16" t="s">
        <v>279</v>
      </c>
      <c r="F130" s="16"/>
      <c r="G130" s="16"/>
      <c r="H130" s="16"/>
      <c r="I130" s="16"/>
      <c r="J130" s="16"/>
      <c r="L130" s="16">
        <v>11000</v>
      </c>
      <c r="M130" s="2" t="s">
        <v>280</v>
      </c>
      <c r="N130" s="16" t="s">
        <v>272</v>
      </c>
      <c r="O130" s="16"/>
      <c r="P130" s="16"/>
      <c r="Q130" s="16"/>
      <c r="R130" s="16"/>
      <c r="S130" s="16"/>
      <c r="T130" s="16"/>
      <c r="U130" s="16"/>
    </row>
    <row r="131" spans="1:24">
      <c r="A131" s="6"/>
      <c r="B131" s="17" t="s">
        <v>113</v>
      </c>
      <c r="C131" s="16"/>
      <c r="D131" s="16"/>
      <c r="E131" s="16"/>
      <c r="F131" s="16"/>
      <c r="G131" s="16"/>
      <c r="H131" s="16"/>
      <c r="I131" s="16"/>
      <c r="J131" s="16"/>
      <c r="L131" s="16">
        <v>0</v>
      </c>
      <c r="M131" s="16" t="s">
        <v>112</v>
      </c>
      <c r="N131" s="16"/>
      <c r="O131" s="16"/>
      <c r="P131" s="16"/>
      <c r="Q131" s="16"/>
      <c r="R131" s="16"/>
      <c r="S131" s="16"/>
      <c r="T131" s="16"/>
      <c r="U131" s="16"/>
    </row>
    <row r="132" spans="1:24">
      <c r="A132" s="6"/>
      <c r="B132" s="21" t="s">
        <v>24</v>
      </c>
      <c r="C132" s="19"/>
      <c r="D132" s="19"/>
      <c r="E132" s="19"/>
      <c r="F132" s="19"/>
      <c r="G132" s="19"/>
      <c r="H132" s="19"/>
      <c r="I132" s="19"/>
      <c r="J132" s="19"/>
      <c r="L132" s="19">
        <f>SUM(L130:L131)</f>
        <v>11000</v>
      </c>
      <c r="M132" s="16"/>
      <c r="N132" s="16"/>
      <c r="O132" s="16"/>
      <c r="P132" s="16"/>
      <c r="Q132" s="16"/>
      <c r="R132" s="16"/>
      <c r="S132" s="16"/>
      <c r="T132" s="16"/>
      <c r="U132" s="16"/>
    </row>
    <row r="133" spans="1:24">
      <c r="A133" s="6"/>
      <c r="B133" s="21"/>
      <c r="C133" s="16"/>
      <c r="D133" s="16"/>
      <c r="E133" s="16"/>
      <c r="F133" s="16"/>
      <c r="G133" s="16"/>
      <c r="H133" s="16"/>
      <c r="I133" s="16"/>
      <c r="J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</row>
    <row r="134" spans="1:24">
      <c r="A134" s="6"/>
      <c r="B134" s="74" t="s">
        <v>114</v>
      </c>
      <c r="C134" s="19"/>
      <c r="D134" s="19"/>
      <c r="E134" s="19"/>
      <c r="F134" s="19"/>
      <c r="G134" s="19"/>
      <c r="H134" s="19"/>
      <c r="I134" s="19"/>
      <c r="J134" s="19"/>
      <c r="L134" s="71">
        <f>SUM(+L132)</f>
        <v>11000</v>
      </c>
      <c r="M134" s="16"/>
      <c r="N134" s="16"/>
      <c r="O134" s="16"/>
      <c r="P134" s="16"/>
      <c r="Q134" s="16"/>
      <c r="R134" s="16"/>
      <c r="S134" s="16"/>
      <c r="T134" s="16"/>
      <c r="U134" s="16"/>
    </row>
    <row r="135" spans="1:24">
      <c r="A135" s="6"/>
      <c r="B135" s="17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</row>
    <row r="136" spans="1:24">
      <c r="A136" s="234" t="s">
        <v>115</v>
      </c>
      <c r="B136" s="235"/>
      <c r="C136" s="235"/>
      <c r="D136" s="235"/>
      <c r="E136" s="235"/>
      <c r="F136" s="235"/>
      <c r="G136" s="235"/>
      <c r="H136" s="235"/>
      <c r="I136" s="235"/>
      <c r="J136" s="235"/>
      <c r="K136" s="235"/>
      <c r="L136" s="236"/>
      <c r="M136" s="16"/>
      <c r="N136" s="16"/>
      <c r="O136" s="16"/>
      <c r="P136" s="16"/>
      <c r="Q136" s="16"/>
      <c r="R136" s="16"/>
      <c r="S136" s="16"/>
      <c r="T136" s="16"/>
      <c r="U136" s="16"/>
    </row>
    <row r="137" spans="1:24">
      <c r="A137" s="27"/>
      <c r="B137" s="3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16"/>
      <c r="N137" s="16"/>
      <c r="O137" s="16"/>
      <c r="P137" s="16"/>
      <c r="Q137" s="16"/>
      <c r="R137" s="16"/>
      <c r="S137" s="16"/>
      <c r="T137" s="16"/>
      <c r="U137" s="16"/>
    </row>
    <row r="138" spans="1:24">
      <c r="A138" s="27"/>
      <c r="B138" s="3" t="s">
        <v>116</v>
      </c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16"/>
      <c r="N138" s="16"/>
      <c r="O138" s="16"/>
      <c r="P138" s="16"/>
      <c r="Q138" s="16"/>
      <c r="R138" s="16"/>
      <c r="S138" s="16"/>
      <c r="T138" s="16"/>
      <c r="U138" s="16"/>
    </row>
    <row r="139" spans="1:24">
      <c r="A139" s="6"/>
      <c r="B139" s="17" t="s">
        <v>117</v>
      </c>
      <c r="C139" s="16"/>
      <c r="D139" s="16"/>
      <c r="E139" s="16"/>
      <c r="F139" s="16"/>
      <c r="G139" s="16"/>
      <c r="H139" s="16"/>
      <c r="I139" s="16"/>
      <c r="J139" s="16"/>
      <c r="L139" s="16">
        <v>3000</v>
      </c>
      <c r="M139" s="16"/>
      <c r="N139" s="16"/>
      <c r="O139" s="16"/>
      <c r="P139" s="16"/>
      <c r="Q139" s="16"/>
      <c r="R139" s="16"/>
      <c r="S139" s="16"/>
      <c r="T139" s="16"/>
      <c r="U139" s="16"/>
    </row>
    <row r="140" spans="1:24">
      <c r="A140" s="6"/>
      <c r="B140" s="21" t="s">
        <v>24</v>
      </c>
      <c r="C140" s="16"/>
      <c r="D140" s="16"/>
      <c r="E140" s="16"/>
      <c r="F140" s="16"/>
      <c r="G140" s="16"/>
      <c r="H140" s="16"/>
      <c r="I140" s="16"/>
      <c r="J140" s="16"/>
      <c r="L140" s="16">
        <f>L139</f>
        <v>3000</v>
      </c>
      <c r="M140" s="16"/>
      <c r="N140" s="16"/>
      <c r="O140" s="16"/>
      <c r="P140" s="16"/>
      <c r="Q140" s="16"/>
      <c r="R140" s="16"/>
      <c r="S140" s="16"/>
      <c r="T140" s="16"/>
      <c r="U140" s="16"/>
    </row>
    <row r="141" spans="1:24" ht="16.5" customHeight="1">
      <c r="A141" s="6"/>
      <c r="B141" s="21"/>
      <c r="C141" s="16"/>
      <c r="D141" s="16"/>
      <c r="E141" s="16"/>
      <c r="F141" s="16"/>
      <c r="G141" s="16"/>
      <c r="H141" s="16"/>
      <c r="I141" s="16"/>
      <c r="J141" s="16"/>
      <c r="L141" s="16"/>
      <c r="M141" s="16"/>
      <c r="N141" s="32"/>
      <c r="O141" s="32"/>
      <c r="P141" s="32"/>
      <c r="Q141" s="32"/>
      <c r="R141" s="32"/>
      <c r="S141" s="32"/>
      <c r="T141" s="32"/>
      <c r="U141" s="32"/>
      <c r="V141" s="39"/>
      <c r="W141" s="39"/>
      <c r="X141" s="39"/>
    </row>
    <row r="142" spans="1:24" ht="16.5" customHeight="1">
      <c r="A142" s="6"/>
      <c r="B142" s="74" t="s">
        <v>118</v>
      </c>
      <c r="C142" s="16"/>
      <c r="D142" s="16"/>
      <c r="E142" s="16"/>
      <c r="F142" s="16"/>
      <c r="G142" s="16"/>
      <c r="H142" s="16"/>
      <c r="I142" s="16"/>
      <c r="J142" s="16"/>
      <c r="L142" s="75">
        <f>SUM(L140)</f>
        <v>3000</v>
      </c>
      <c r="M142" s="16"/>
      <c r="N142" s="32"/>
      <c r="O142" s="32"/>
      <c r="P142" s="32"/>
      <c r="Q142" s="32"/>
      <c r="R142" s="32"/>
      <c r="S142" s="32"/>
      <c r="T142" s="32"/>
      <c r="U142" s="32"/>
      <c r="V142" s="39"/>
      <c r="W142" s="39"/>
      <c r="X142" s="39"/>
    </row>
    <row r="143" spans="1:24" s="39" customFormat="1" ht="16.5" customHeight="1">
      <c r="A143" s="6"/>
      <c r="B143" s="17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32"/>
      <c r="N143" s="32"/>
      <c r="O143" s="32"/>
      <c r="P143" s="32"/>
      <c r="Q143" s="32"/>
      <c r="R143" s="32"/>
      <c r="S143" s="32"/>
      <c r="T143" s="32"/>
      <c r="U143" s="32"/>
    </row>
    <row r="144" spans="1:24" s="39" customFormat="1" ht="16.5" customHeight="1">
      <c r="A144" s="234" t="s">
        <v>119</v>
      </c>
      <c r="B144" s="235"/>
      <c r="C144" s="235"/>
      <c r="D144" s="235"/>
      <c r="E144" s="235"/>
      <c r="F144" s="235"/>
      <c r="G144" s="235"/>
      <c r="H144" s="235"/>
      <c r="I144" s="235"/>
      <c r="J144" s="235"/>
      <c r="K144" s="235"/>
      <c r="L144" s="236"/>
      <c r="M144" s="32"/>
      <c r="N144" s="32"/>
      <c r="O144" s="32"/>
      <c r="P144" s="32"/>
      <c r="Q144" s="32"/>
      <c r="R144" s="32"/>
      <c r="S144" s="32"/>
      <c r="T144" s="32"/>
      <c r="U144" s="32"/>
    </row>
    <row r="145" spans="1:21" s="39" customFormat="1" ht="16.5" customHeight="1">
      <c r="A145" s="35"/>
      <c r="B145" s="38" t="s">
        <v>120</v>
      </c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2"/>
      <c r="N145" s="32"/>
      <c r="O145" s="32"/>
      <c r="P145" s="32"/>
      <c r="Q145" s="32"/>
      <c r="R145" s="32"/>
      <c r="S145" s="32"/>
      <c r="T145" s="32"/>
      <c r="U145" s="32"/>
    </row>
    <row r="146" spans="1:21" s="39" customFormat="1" ht="16.5" customHeight="1">
      <c r="A146" s="35"/>
      <c r="B146" s="35" t="s">
        <v>121</v>
      </c>
      <c r="C146" s="35"/>
      <c r="D146" s="35"/>
      <c r="E146" s="35"/>
      <c r="F146" s="35"/>
      <c r="G146" s="35"/>
      <c r="H146" s="35"/>
      <c r="I146" s="35"/>
      <c r="J146" s="35"/>
      <c r="L146" s="35">
        <v>2500</v>
      </c>
      <c r="M146" s="32"/>
      <c r="N146" s="32"/>
      <c r="O146" s="32"/>
      <c r="P146" s="32"/>
      <c r="Q146" s="32"/>
      <c r="R146" s="32"/>
      <c r="S146" s="32"/>
      <c r="T146" s="32"/>
      <c r="U146" s="32"/>
    </row>
    <row r="147" spans="1:21" s="39" customFormat="1" ht="16.5" customHeight="1">
      <c r="A147" s="38"/>
      <c r="B147" s="38" t="s">
        <v>24</v>
      </c>
      <c r="C147" s="38"/>
      <c r="D147" s="38"/>
      <c r="E147" s="38"/>
      <c r="F147" s="38"/>
      <c r="G147" s="38"/>
      <c r="H147" s="38"/>
      <c r="I147" s="38"/>
      <c r="J147" s="38"/>
      <c r="L147" s="38">
        <f>L146</f>
        <v>2500</v>
      </c>
      <c r="M147" s="32"/>
      <c r="N147" s="32"/>
      <c r="O147" s="32"/>
      <c r="P147" s="32"/>
      <c r="Q147" s="32"/>
      <c r="R147" s="32"/>
      <c r="S147" s="32"/>
      <c r="T147" s="32"/>
      <c r="U147" s="32"/>
    </row>
    <row r="148" spans="1:21" s="39" customFormat="1" ht="16.5" customHeight="1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L148" s="38"/>
      <c r="M148" s="32"/>
      <c r="N148" s="32"/>
      <c r="O148" s="32"/>
      <c r="P148" s="32"/>
      <c r="Q148" s="32"/>
      <c r="R148" s="32"/>
      <c r="S148" s="32"/>
      <c r="T148" s="32"/>
      <c r="U148" s="32"/>
    </row>
    <row r="149" spans="1:21" s="39" customFormat="1" ht="16.5" customHeight="1">
      <c r="A149" s="38"/>
      <c r="B149" s="38" t="s">
        <v>122</v>
      </c>
      <c r="C149" s="38"/>
      <c r="D149" s="38"/>
      <c r="E149" s="38"/>
      <c r="F149" s="38"/>
      <c r="G149" s="38"/>
      <c r="H149" s="38"/>
      <c r="I149" s="38"/>
      <c r="J149" s="38"/>
      <c r="L149" s="38">
        <v>3000</v>
      </c>
      <c r="M149" s="32"/>
      <c r="N149" s="32"/>
      <c r="O149" s="32"/>
      <c r="P149" s="32"/>
      <c r="Q149" s="32"/>
      <c r="R149" s="32"/>
      <c r="S149" s="32"/>
      <c r="T149" s="32"/>
      <c r="U149" s="32"/>
    </row>
    <row r="150" spans="1:21" s="39" customFormat="1" ht="16.5" customHeight="1">
      <c r="A150" s="38"/>
      <c r="B150" s="38" t="s">
        <v>24</v>
      </c>
      <c r="C150" s="38"/>
      <c r="D150" s="38"/>
      <c r="E150" s="38"/>
      <c r="F150" s="38"/>
      <c r="G150" s="38"/>
      <c r="H150" s="38"/>
      <c r="I150" s="38"/>
      <c r="J150" s="38"/>
      <c r="L150" s="38">
        <f>SUM(L149:L149)</f>
        <v>3000</v>
      </c>
      <c r="M150" s="32"/>
      <c r="N150" s="32"/>
      <c r="O150" s="32"/>
      <c r="P150" s="32"/>
      <c r="Q150" s="32"/>
      <c r="R150" s="32"/>
      <c r="S150" s="32"/>
      <c r="T150" s="32"/>
      <c r="U150" s="32"/>
    </row>
    <row r="151" spans="1:21" s="39" customFormat="1" ht="16.5" customHeight="1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L151" s="38"/>
      <c r="M151" s="32"/>
      <c r="N151" s="32"/>
      <c r="O151" s="32"/>
      <c r="P151" s="32"/>
      <c r="Q151" s="32"/>
      <c r="R151" s="32"/>
      <c r="S151" s="32"/>
      <c r="T151" s="32"/>
      <c r="U151" s="32"/>
    </row>
    <row r="152" spans="1:21" s="39" customFormat="1" ht="16.5" customHeight="1">
      <c r="A152" s="38"/>
      <c r="B152" s="38" t="s">
        <v>123</v>
      </c>
      <c r="C152" s="38"/>
      <c r="D152" s="38"/>
      <c r="E152" s="38"/>
      <c r="F152" s="38"/>
      <c r="G152" s="38"/>
      <c r="H152" s="38"/>
      <c r="I152" s="38"/>
      <c r="J152" s="38"/>
      <c r="L152" s="38"/>
      <c r="M152" s="32"/>
      <c r="N152" s="32"/>
      <c r="O152" s="32"/>
      <c r="P152" s="32"/>
      <c r="Q152" s="32"/>
      <c r="R152" s="32"/>
      <c r="S152" s="32"/>
      <c r="T152" s="32"/>
      <c r="U152" s="32"/>
    </row>
    <row r="153" spans="1:21" s="39" customFormat="1" ht="16.5" customHeight="1">
      <c r="A153" s="38"/>
      <c r="B153" s="38" t="s">
        <v>24</v>
      </c>
      <c r="C153" s="38"/>
      <c r="D153" s="38"/>
      <c r="E153" s="38"/>
      <c r="F153" s="38"/>
      <c r="G153" s="38"/>
      <c r="H153" s="38"/>
      <c r="I153" s="38"/>
      <c r="J153" s="38"/>
      <c r="L153" s="38">
        <v>7500</v>
      </c>
      <c r="M153" s="32"/>
      <c r="N153" s="32"/>
      <c r="O153" s="32"/>
      <c r="P153" s="32"/>
      <c r="Q153" s="32"/>
      <c r="R153" s="32"/>
      <c r="S153" s="32"/>
      <c r="T153" s="32"/>
      <c r="U153" s="32"/>
    </row>
    <row r="154" spans="1:21" s="39" customFormat="1" ht="16.5" customHeight="1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L154" s="38"/>
      <c r="M154" s="32"/>
      <c r="N154" s="32"/>
      <c r="O154" s="32"/>
      <c r="P154" s="32"/>
      <c r="Q154" s="32"/>
      <c r="R154" s="32"/>
      <c r="S154" s="32"/>
      <c r="T154" s="32"/>
      <c r="U154" s="32"/>
    </row>
    <row r="155" spans="1:21" s="39" customFormat="1" ht="16.5" customHeight="1">
      <c r="A155" s="38"/>
      <c r="B155" s="38" t="s">
        <v>124</v>
      </c>
      <c r="C155" s="35" t="s">
        <v>125</v>
      </c>
      <c r="D155" s="38"/>
      <c r="E155" s="38"/>
      <c r="F155" s="38"/>
      <c r="G155" s="38"/>
      <c r="H155" s="38"/>
      <c r="I155" s="38"/>
      <c r="J155" s="38"/>
      <c r="L155" s="35">
        <v>600</v>
      </c>
      <c r="M155" s="32"/>
      <c r="N155" s="32"/>
      <c r="O155" s="32"/>
      <c r="P155" s="32"/>
      <c r="Q155" s="32"/>
      <c r="R155" s="32"/>
      <c r="S155" s="32"/>
      <c r="T155" s="32"/>
      <c r="U155" s="32"/>
    </row>
    <row r="156" spans="1:21" s="39" customFormat="1" ht="16.5" customHeight="1">
      <c r="A156" s="38"/>
      <c r="B156" s="38" t="s">
        <v>24</v>
      </c>
      <c r="C156" s="38"/>
      <c r="D156" s="38"/>
      <c r="E156" s="38"/>
      <c r="F156" s="38"/>
      <c r="G156" s="38"/>
      <c r="H156" s="38"/>
      <c r="I156" s="38"/>
      <c r="J156" s="38"/>
      <c r="L156" s="38">
        <f>SUM(L155:L155)</f>
        <v>600</v>
      </c>
      <c r="M156" s="32"/>
      <c r="N156" s="32"/>
      <c r="O156" s="32"/>
      <c r="P156" s="32"/>
      <c r="Q156" s="32"/>
      <c r="R156" s="32"/>
      <c r="S156" s="32"/>
      <c r="T156" s="32"/>
      <c r="U156" s="32"/>
    </row>
    <row r="157" spans="1:21" s="39" customFormat="1" ht="16.5" customHeight="1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L157" s="38"/>
      <c r="M157" s="32"/>
      <c r="N157" s="32"/>
      <c r="O157" s="32"/>
      <c r="P157" s="32"/>
      <c r="Q157" s="32"/>
      <c r="R157" s="32"/>
      <c r="S157" s="32"/>
      <c r="T157" s="32"/>
      <c r="U157" s="32"/>
    </row>
    <row r="158" spans="1:21" s="39" customFormat="1" ht="16.5" customHeight="1">
      <c r="A158" s="38"/>
      <c r="B158" s="38" t="s">
        <v>126</v>
      </c>
      <c r="C158" s="38"/>
      <c r="D158" s="38"/>
      <c r="E158" s="38"/>
      <c r="F158" s="38"/>
      <c r="G158" s="38"/>
      <c r="H158" s="38"/>
      <c r="I158" s="38"/>
      <c r="J158" s="38"/>
      <c r="L158" s="35">
        <v>2000</v>
      </c>
      <c r="M158" s="32"/>
      <c r="N158" s="32"/>
      <c r="O158" s="32"/>
      <c r="P158" s="32"/>
      <c r="Q158" s="32"/>
      <c r="R158" s="32"/>
      <c r="S158" s="32"/>
      <c r="T158" s="32"/>
      <c r="U158" s="32"/>
    </row>
    <row r="159" spans="1:21" s="39" customFormat="1" ht="16.5" customHeight="1">
      <c r="A159" s="38"/>
      <c r="B159" s="38" t="s">
        <v>20</v>
      </c>
      <c r="C159" s="38"/>
      <c r="D159" s="38"/>
      <c r="E159" s="38"/>
      <c r="F159" s="38"/>
      <c r="G159" s="38"/>
      <c r="H159" s="38"/>
      <c r="I159" s="38"/>
      <c r="J159" s="38"/>
      <c r="L159" s="38">
        <f>SUM(L158:L158)</f>
        <v>2000</v>
      </c>
      <c r="M159" s="32"/>
      <c r="N159" s="32"/>
      <c r="O159" s="32"/>
      <c r="P159" s="32"/>
      <c r="Q159" s="32"/>
      <c r="R159" s="32"/>
      <c r="S159" s="32"/>
      <c r="T159" s="32"/>
      <c r="U159" s="32"/>
    </row>
    <row r="160" spans="1:21" s="39" customFormat="1" ht="16.5" customHeight="1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L160" s="38"/>
      <c r="M160" s="32"/>
      <c r="N160" s="32"/>
      <c r="O160" s="32"/>
      <c r="P160" s="32"/>
      <c r="Q160" s="32"/>
      <c r="R160" s="32"/>
      <c r="S160" s="32"/>
      <c r="T160" s="32"/>
      <c r="U160" s="32"/>
    </row>
    <row r="161" spans="1:24" s="39" customFormat="1">
      <c r="A161" s="38"/>
      <c r="B161" s="38" t="s">
        <v>127</v>
      </c>
      <c r="C161" s="38"/>
      <c r="D161" s="38"/>
      <c r="E161" s="38"/>
      <c r="F161" s="38"/>
      <c r="G161" s="38"/>
      <c r="H161" s="38"/>
      <c r="I161" s="38"/>
      <c r="J161" s="38"/>
      <c r="L161" s="38">
        <v>2000</v>
      </c>
      <c r="M161" s="32"/>
      <c r="N161" s="32"/>
      <c r="O161" s="32"/>
      <c r="P161" s="32"/>
      <c r="Q161" s="32"/>
      <c r="R161" s="32"/>
      <c r="S161" s="32"/>
      <c r="T161" s="32"/>
      <c r="U161" s="32"/>
    </row>
    <row r="162" spans="1:24" s="39" customFormat="1">
      <c r="A162" s="38"/>
      <c r="B162" s="38" t="s">
        <v>24</v>
      </c>
      <c r="C162" s="38"/>
      <c r="D162" s="38"/>
      <c r="E162" s="38"/>
      <c r="F162" s="38"/>
      <c r="G162" s="38"/>
      <c r="H162" s="38"/>
      <c r="I162" s="38"/>
      <c r="J162" s="38"/>
      <c r="L162" s="38">
        <f>SUM(L161:L161)</f>
        <v>2000</v>
      </c>
      <c r="M162" s="32"/>
      <c r="N162" s="32"/>
      <c r="O162" s="32"/>
      <c r="P162" s="32"/>
      <c r="Q162" s="32"/>
      <c r="R162" s="32"/>
      <c r="S162" s="32"/>
      <c r="T162" s="32"/>
      <c r="U162" s="32"/>
    </row>
    <row r="163" spans="1:24" s="39" customFormat="1">
      <c r="A163" s="38"/>
      <c r="M163" s="32"/>
      <c r="N163" s="32"/>
      <c r="O163" s="32"/>
      <c r="P163" s="32"/>
      <c r="Q163" s="32"/>
      <c r="R163" s="32"/>
      <c r="S163" s="32"/>
      <c r="T163" s="32"/>
      <c r="U163" s="32"/>
    </row>
    <row r="164" spans="1:24" s="39" customFormat="1">
      <c r="A164" s="38"/>
      <c r="B164" s="40" t="s">
        <v>128</v>
      </c>
      <c r="L164" s="39">
        <v>1900</v>
      </c>
      <c r="M164" s="32"/>
      <c r="N164" s="16"/>
      <c r="O164" s="16"/>
      <c r="P164" s="16"/>
      <c r="Q164" s="16"/>
      <c r="R164" s="16"/>
      <c r="S164" s="16"/>
      <c r="T164" s="16"/>
      <c r="U164" s="16"/>
      <c r="V164" s="2"/>
      <c r="W164" s="2"/>
      <c r="X164" s="2"/>
    </row>
    <row r="165" spans="1:24" s="39" customFormat="1">
      <c r="A165" s="38"/>
      <c r="B165" s="40" t="s">
        <v>24</v>
      </c>
      <c r="L165" s="39">
        <f>SUM(L164:L164)</f>
        <v>1900</v>
      </c>
      <c r="M165" s="32"/>
      <c r="N165" s="16"/>
      <c r="O165" s="16"/>
      <c r="P165" s="16"/>
      <c r="Q165" s="16"/>
      <c r="R165" s="16"/>
      <c r="S165" s="16"/>
      <c r="T165" s="16"/>
      <c r="U165" s="16"/>
      <c r="V165" s="2"/>
      <c r="W165" s="2"/>
      <c r="X165" s="2"/>
    </row>
    <row r="166" spans="1:24" s="39" customFormat="1">
      <c r="A166" s="38"/>
      <c r="B166" s="40"/>
      <c r="M166" s="32"/>
      <c r="N166" s="16"/>
      <c r="O166" s="16"/>
      <c r="P166" s="16"/>
      <c r="Q166" s="16"/>
      <c r="R166" s="16"/>
      <c r="S166" s="16"/>
      <c r="T166" s="16"/>
      <c r="U166" s="16"/>
      <c r="V166" s="2"/>
      <c r="W166" s="2"/>
      <c r="X166" s="2"/>
    </row>
    <row r="167" spans="1:24" s="39" customFormat="1">
      <c r="A167" s="38"/>
      <c r="B167" s="40" t="s">
        <v>287</v>
      </c>
      <c r="L167" s="39">
        <v>500</v>
      </c>
      <c r="M167" s="32"/>
      <c r="N167" s="16"/>
      <c r="O167" s="16"/>
      <c r="P167" s="16"/>
      <c r="Q167" s="16"/>
      <c r="R167" s="16"/>
      <c r="S167" s="16"/>
      <c r="T167" s="16"/>
      <c r="U167" s="16"/>
      <c r="V167" s="2"/>
      <c r="W167" s="2"/>
      <c r="X167" s="2"/>
    </row>
    <row r="168" spans="1:24" s="39" customFormat="1">
      <c r="A168" s="38"/>
      <c r="B168" s="40" t="s">
        <v>24</v>
      </c>
      <c r="L168" s="39">
        <f>SUM(L167:L167)</f>
        <v>500</v>
      </c>
      <c r="M168" s="32"/>
      <c r="N168" s="16"/>
      <c r="O168" s="16"/>
      <c r="P168" s="16"/>
      <c r="Q168" s="16"/>
      <c r="R168" s="16"/>
      <c r="S168" s="16"/>
      <c r="T168" s="16"/>
      <c r="U168" s="16"/>
      <c r="V168" s="2"/>
      <c r="W168" s="2"/>
      <c r="X168" s="2"/>
    </row>
    <row r="169" spans="1:24">
      <c r="A169" s="38"/>
      <c r="B169" s="39"/>
      <c r="C169" s="39"/>
      <c r="D169" s="39"/>
      <c r="E169" s="39"/>
      <c r="F169" s="39"/>
      <c r="G169" s="39"/>
      <c r="H169" s="39"/>
      <c r="I169" s="39"/>
      <c r="J169" s="39"/>
      <c r="L169" s="39"/>
      <c r="M169" s="16"/>
      <c r="N169" s="16"/>
      <c r="O169" s="16"/>
      <c r="P169" s="16"/>
      <c r="Q169" s="16"/>
      <c r="R169" s="16"/>
      <c r="S169" s="16"/>
      <c r="T169" s="16"/>
      <c r="U169" s="16"/>
    </row>
    <row r="170" spans="1:24" ht="16.5" customHeight="1">
      <c r="A170" s="38"/>
      <c r="B170" s="76" t="s">
        <v>129</v>
      </c>
      <c r="C170" s="39"/>
      <c r="D170" s="39"/>
      <c r="E170" s="39"/>
      <c r="F170" s="39"/>
      <c r="G170" s="39"/>
      <c r="H170" s="39"/>
      <c r="I170" s="39"/>
      <c r="J170" s="39"/>
      <c r="L170" s="76">
        <f>SUM(L147+L150+L153+L156+L159+L162+L165+L168)</f>
        <v>20000</v>
      </c>
      <c r="M170" s="16"/>
      <c r="N170" s="16"/>
      <c r="O170" s="16"/>
      <c r="P170" s="16"/>
      <c r="Q170" s="16"/>
      <c r="R170" s="16"/>
      <c r="S170" s="16"/>
      <c r="T170" s="16"/>
      <c r="U170" s="16"/>
    </row>
    <row r="171" spans="1:24">
      <c r="A171" s="6"/>
      <c r="M171" s="16"/>
      <c r="N171" s="16"/>
      <c r="O171" s="16"/>
      <c r="P171" s="16"/>
      <c r="Q171" s="16"/>
      <c r="R171" s="16"/>
      <c r="S171" s="16"/>
      <c r="T171" s="16"/>
      <c r="U171" s="16"/>
    </row>
    <row r="172" spans="1:24" ht="13.2" thickBot="1">
      <c r="A172" s="234" t="s">
        <v>130</v>
      </c>
      <c r="B172" s="235"/>
      <c r="C172" s="235"/>
      <c r="D172" s="235"/>
      <c r="E172" s="235"/>
      <c r="F172" s="235"/>
      <c r="G172" s="235"/>
      <c r="H172" s="235"/>
      <c r="I172" s="235"/>
      <c r="J172" s="235"/>
      <c r="K172" s="235"/>
      <c r="L172" s="236"/>
      <c r="M172" s="16"/>
      <c r="N172" s="16"/>
      <c r="O172" s="16"/>
      <c r="P172" s="16"/>
      <c r="Q172" s="16"/>
      <c r="R172" s="16"/>
      <c r="S172" s="16"/>
      <c r="T172" s="16"/>
      <c r="U172" s="16"/>
    </row>
    <row r="173" spans="1:24">
      <c r="A173" s="6"/>
      <c r="B173" s="26"/>
      <c r="L173" s="26"/>
      <c r="M173" s="16"/>
      <c r="N173" s="16"/>
      <c r="O173" s="16"/>
      <c r="P173" s="16"/>
      <c r="Q173" s="16"/>
      <c r="R173" s="16"/>
      <c r="S173" s="16"/>
      <c r="T173" s="16"/>
      <c r="U173" s="16"/>
    </row>
    <row r="174" spans="1:24">
      <c r="A174" s="6"/>
      <c r="B174" s="26" t="s">
        <v>131</v>
      </c>
      <c r="C174" s="2" t="s">
        <v>254</v>
      </c>
      <c r="L174" s="228">
        <v>0</v>
      </c>
      <c r="M174" s="16" t="s">
        <v>255</v>
      </c>
      <c r="N174" s="16"/>
      <c r="O174" s="16"/>
      <c r="P174" s="16"/>
      <c r="Q174" s="16"/>
      <c r="R174" s="16"/>
      <c r="S174" s="16"/>
      <c r="T174" s="16"/>
      <c r="U174" s="16"/>
    </row>
    <row r="175" spans="1:24">
      <c r="A175" s="6"/>
      <c r="B175" s="26" t="s">
        <v>132</v>
      </c>
      <c r="C175" s="2" t="s">
        <v>133</v>
      </c>
      <c r="L175" s="2">
        <v>2500</v>
      </c>
      <c r="M175" s="16"/>
      <c r="N175" s="16"/>
      <c r="O175" s="16"/>
      <c r="P175" s="16"/>
      <c r="Q175" s="16"/>
      <c r="R175" s="16"/>
      <c r="S175" s="16"/>
      <c r="T175" s="16"/>
      <c r="U175" s="16"/>
    </row>
    <row r="176" spans="1:24">
      <c r="A176" s="6"/>
      <c r="B176" s="26" t="s">
        <v>24</v>
      </c>
      <c r="L176" s="26">
        <f>L175+L174</f>
        <v>2500</v>
      </c>
      <c r="M176" s="16"/>
      <c r="N176" s="16"/>
      <c r="O176" s="16"/>
      <c r="P176" s="16"/>
      <c r="Q176" s="16"/>
      <c r="R176" s="16"/>
      <c r="S176" s="16"/>
      <c r="T176" s="16"/>
      <c r="U176" s="16"/>
    </row>
    <row r="177" spans="1:24">
      <c r="A177" s="6"/>
      <c r="B177" s="26"/>
      <c r="L177" s="26"/>
      <c r="M177" s="16"/>
      <c r="N177" s="16"/>
      <c r="O177" s="16"/>
      <c r="P177" s="16"/>
      <c r="Q177" s="16"/>
      <c r="R177" s="16"/>
      <c r="S177" s="16"/>
      <c r="T177" s="16"/>
      <c r="U177" s="16"/>
    </row>
    <row r="178" spans="1:24">
      <c r="A178" s="6"/>
      <c r="B178" s="26" t="s">
        <v>134</v>
      </c>
      <c r="L178" s="26"/>
      <c r="M178" s="16"/>
      <c r="N178" s="16"/>
      <c r="O178" s="16"/>
      <c r="P178" s="16"/>
      <c r="Q178" s="16"/>
      <c r="R178" s="16"/>
      <c r="S178" s="16"/>
      <c r="T178" s="16"/>
      <c r="U178" s="16"/>
    </row>
    <row r="179" spans="1:24">
      <c r="A179" s="41"/>
      <c r="B179" s="2" t="s">
        <v>135</v>
      </c>
      <c r="E179" s="16" t="s">
        <v>136</v>
      </c>
      <c r="G179" s="2">
        <f>2*2*300</f>
        <v>1200</v>
      </c>
      <c r="L179" s="2">
        <v>1800</v>
      </c>
      <c r="M179" s="16" t="s">
        <v>286</v>
      </c>
      <c r="N179" s="16"/>
      <c r="O179" s="16"/>
      <c r="P179" s="16"/>
      <c r="Q179" s="16"/>
      <c r="R179" s="16"/>
      <c r="S179" s="16"/>
      <c r="T179" s="16"/>
      <c r="U179" s="16"/>
    </row>
    <row r="180" spans="1:24">
      <c r="A180" s="41"/>
      <c r="B180" s="2" t="s">
        <v>137</v>
      </c>
      <c r="L180" s="2">
        <v>3000</v>
      </c>
      <c r="M180" s="16" t="s">
        <v>138</v>
      </c>
      <c r="N180" s="16"/>
      <c r="O180" s="16"/>
      <c r="P180" s="16"/>
      <c r="Q180" s="16"/>
      <c r="R180" s="16"/>
      <c r="S180" s="16"/>
      <c r="T180" s="16"/>
      <c r="U180" s="16"/>
    </row>
    <row r="181" spans="1:24">
      <c r="A181" s="6"/>
      <c r="B181" s="26" t="s">
        <v>24</v>
      </c>
      <c r="L181" s="26">
        <f>SUM(L179:L180)</f>
        <v>4800</v>
      </c>
      <c r="M181" s="16"/>
      <c r="N181" s="16"/>
      <c r="O181" s="16"/>
      <c r="P181" s="16"/>
      <c r="Q181" s="16"/>
      <c r="R181" s="16"/>
      <c r="S181" s="16"/>
      <c r="T181" s="16"/>
      <c r="U181" s="16"/>
    </row>
    <row r="182" spans="1:24">
      <c r="A182" s="6"/>
      <c r="B182" s="26"/>
      <c r="L182" s="26"/>
      <c r="M182" s="16"/>
      <c r="N182" s="16"/>
      <c r="O182" s="16"/>
      <c r="P182" s="16"/>
      <c r="Q182" s="16"/>
      <c r="R182" s="16"/>
      <c r="S182" s="16"/>
      <c r="T182" s="16"/>
      <c r="U182" s="16"/>
    </row>
    <row r="183" spans="1:24">
      <c r="A183" s="6"/>
      <c r="B183" s="26" t="s">
        <v>139</v>
      </c>
      <c r="C183" s="2" t="s">
        <v>140</v>
      </c>
      <c r="L183" s="2">
        <v>3150</v>
      </c>
      <c r="M183" s="16"/>
      <c r="N183" s="16"/>
      <c r="O183" s="16"/>
      <c r="P183" s="16"/>
      <c r="Q183" s="16"/>
      <c r="R183" s="16"/>
      <c r="S183" s="16"/>
      <c r="T183" s="16"/>
      <c r="U183" s="16"/>
    </row>
    <row r="184" spans="1:24">
      <c r="A184" s="6"/>
      <c r="B184" s="26" t="s">
        <v>141</v>
      </c>
      <c r="L184" s="26">
        <f>L183</f>
        <v>3150</v>
      </c>
      <c r="M184" s="16"/>
      <c r="N184" s="16"/>
      <c r="O184" s="16"/>
      <c r="P184" s="16"/>
      <c r="Q184" s="16"/>
      <c r="R184" s="16"/>
      <c r="S184" s="16"/>
      <c r="T184" s="16"/>
      <c r="U184" s="16"/>
    </row>
    <row r="185" spans="1:24">
      <c r="A185" s="6"/>
      <c r="B185" s="26"/>
      <c r="L185" s="26"/>
      <c r="M185" s="16"/>
      <c r="N185" s="30"/>
      <c r="O185" s="30"/>
      <c r="P185" s="30"/>
      <c r="Q185" s="30"/>
      <c r="R185" s="30"/>
      <c r="S185" s="30"/>
      <c r="T185" s="30"/>
      <c r="U185" s="30"/>
      <c r="V185" s="37"/>
      <c r="W185" s="37"/>
      <c r="X185" s="37"/>
    </row>
    <row r="186" spans="1:24" ht="16.5" customHeight="1">
      <c r="A186" s="6"/>
      <c r="B186" s="77" t="s">
        <v>142</v>
      </c>
      <c r="L186" s="77">
        <f>SUM(L176+L181+L184)</f>
        <v>10450</v>
      </c>
      <c r="M186" s="16"/>
      <c r="N186" s="30"/>
      <c r="O186" s="30"/>
      <c r="P186" s="30"/>
      <c r="Q186" s="30"/>
      <c r="R186" s="30"/>
      <c r="S186" s="30"/>
      <c r="T186" s="30"/>
      <c r="U186" s="30"/>
      <c r="V186" s="37"/>
      <c r="W186" s="37"/>
      <c r="X186" s="37"/>
    </row>
    <row r="187" spans="1:24" s="37" customFormat="1" ht="16.5" customHeight="1">
      <c r="A187" s="6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30"/>
      <c r="N187" s="30"/>
      <c r="O187" s="30"/>
      <c r="P187" s="30"/>
      <c r="Q187" s="30"/>
      <c r="R187" s="30"/>
      <c r="S187" s="30"/>
      <c r="T187" s="30"/>
      <c r="U187" s="30"/>
    </row>
    <row r="188" spans="1:24" s="37" customFormat="1" ht="16.5" customHeight="1" thickBot="1">
      <c r="A188" s="234" t="s">
        <v>143</v>
      </c>
      <c r="B188" s="235"/>
      <c r="C188" s="235"/>
      <c r="D188" s="235"/>
      <c r="E188" s="235"/>
      <c r="F188" s="235"/>
      <c r="G188" s="235"/>
      <c r="H188" s="235"/>
      <c r="I188" s="235"/>
      <c r="J188" s="235"/>
      <c r="K188" s="235"/>
      <c r="L188" s="236"/>
      <c r="M188" s="30"/>
      <c r="N188" s="30"/>
      <c r="O188" s="30"/>
      <c r="P188" s="30"/>
      <c r="Q188" s="30"/>
      <c r="R188" s="30"/>
      <c r="S188" s="30"/>
      <c r="T188" s="30"/>
      <c r="U188" s="30"/>
    </row>
    <row r="189" spans="1:24" s="37" customFormat="1" ht="16.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L189" s="3"/>
      <c r="M189" s="30"/>
      <c r="N189" s="30"/>
      <c r="O189" s="30"/>
      <c r="P189" s="30"/>
      <c r="Q189" s="30"/>
      <c r="R189" s="30"/>
      <c r="S189" s="30"/>
      <c r="T189" s="30"/>
      <c r="U189" s="30"/>
    </row>
    <row r="190" spans="1:24" s="37" customFormat="1" ht="16.5" customHeight="1">
      <c r="A190" s="3"/>
      <c r="B190" s="3" t="s">
        <v>144</v>
      </c>
      <c r="C190" s="28"/>
      <c r="D190" s="3"/>
      <c r="E190" s="3"/>
      <c r="F190" s="3"/>
      <c r="G190" s="3"/>
      <c r="H190" s="3"/>
      <c r="I190" s="3"/>
      <c r="J190" s="3"/>
      <c r="L190" s="28">
        <v>0</v>
      </c>
      <c r="M190" s="30" t="s">
        <v>290</v>
      </c>
      <c r="N190" s="30"/>
      <c r="O190" s="30"/>
      <c r="P190" s="30"/>
      <c r="Q190" s="30"/>
      <c r="R190" s="30"/>
      <c r="S190" s="30"/>
      <c r="T190" s="30"/>
      <c r="U190" s="30"/>
    </row>
    <row r="191" spans="1:24" s="37" customFormat="1" ht="16.5" customHeight="1">
      <c r="A191" s="3"/>
      <c r="B191" s="3" t="s">
        <v>24</v>
      </c>
      <c r="C191" s="3"/>
      <c r="D191" s="3"/>
      <c r="E191" s="3"/>
      <c r="F191" s="3"/>
      <c r="G191" s="3"/>
      <c r="H191" s="3"/>
      <c r="I191" s="3"/>
      <c r="J191" s="3"/>
      <c r="L191" s="3">
        <f>L190</f>
        <v>0</v>
      </c>
      <c r="M191" s="30"/>
      <c r="N191" s="30"/>
      <c r="O191" s="30"/>
      <c r="P191" s="30"/>
      <c r="Q191" s="30"/>
      <c r="R191" s="30"/>
      <c r="S191" s="30"/>
      <c r="T191" s="30"/>
      <c r="U191" s="30"/>
    </row>
    <row r="192" spans="1:24" s="37" customFormat="1" ht="16.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L192" s="3"/>
      <c r="M192" s="30"/>
      <c r="N192" s="16"/>
      <c r="O192" s="16"/>
      <c r="P192" s="16"/>
      <c r="Q192" s="16"/>
      <c r="R192" s="16"/>
      <c r="S192" s="16"/>
      <c r="T192" s="16"/>
      <c r="U192" s="16"/>
      <c r="V192" s="2"/>
      <c r="W192" s="2"/>
      <c r="X192" s="2"/>
    </row>
    <row r="193" spans="1:24" s="37" customFormat="1" ht="16.5" customHeight="1">
      <c r="A193" s="30"/>
      <c r="B193" s="3" t="s">
        <v>145</v>
      </c>
      <c r="C193" s="3"/>
      <c r="D193" s="3"/>
      <c r="E193" s="3"/>
      <c r="F193" s="3"/>
      <c r="G193" s="3"/>
      <c r="H193" s="3"/>
      <c r="I193" s="3"/>
      <c r="J193" s="3"/>
      <c r="L193" s="3">
        <v>0</v>
      </c>
      <c r="M193" s="30" t="s">
        <v>290</v>
      </c>
      <c r="N193" s="30"/>
      <c r="O193" s="30"/>
      <c r="P193" s="30"/>
      <c r="Q193" s="30"/>
      <c r="R193" s="30"/>
      <c r="S193" s="30"/>
      <c r="T193" s="30"/>
      <c r="U193" s="30"/>
    </row>
    <row r="194" spans="1:24" s="37" customFormat="1" ht="16.5" customHeight="1">
      <c r="A194" s="3"/>
      <c r="B194" s="3" t="s">
        <v>24</v>
      </c>
      <c r="C194" s="3"/>
      <c r="D194" s="3"/>
      <c r="E194" s="3"/>
      <c r="F194" s="3"/>
      <c r="G194" s="3"/>
      <c r="H194" s="3"/>
      <c r="I194" s="3"/>
      <c r="J194" s="3"/>
      <c r="L194" s="3">
        <f>L193</f>
        <v>0</v>
      </c>
      <c r="M194" s="30"/>
      <c r="N194" s="30"/>
      <c r="O194" s="30"/>
      <c r="P194" s="30"/>
      <c r="Q194" s="30"/>
      <c r="R194" s="30"/>
      <c r="S194" s="30"/>
      <c r="T194" s="30"/>
      <c r="U194" s="30"/>
    </row>
    <row r="195" spans="1:24" s="37" customFormat="1" ht="16.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L195" s="3"/>
      <c r="M195" s="30"/>
      <c r="N195" s="30"/>
      <c r="O195" s="30"/>
      <c r="P195" s="30"/>
      <c r="Q195" s="30"/>
      <c r="R195" s="30"/>
      <c r="S195" s="30"/>
      <c r="T195" s="30"/>
      <c r="U195" s="30"/>
    </row>
    <row r="196" spans="1:24" s="37" customFormat="1">
      <c r="A196" s="3"/>
      <c r="B196" s="69" t="s">
        <v>146</v>
      </c>
      <c r="C196" s="3"/>
      <c r="D196" s="3"/>
      <c r="E196" s="3"/>
      <c r="F196" s="3"/>
      <c r="G196" s="3"/>
      <c r="H196" s="3"/>
      <c r="I196" s="3"/>
      <c r="J196" s="3"/>
      <c r="L196" s="69">
        <f>SUM(L191+L194)</f>
        <v>0</v>
      </c>
      <c r="M196" s="30"/>
      <c r="N196" s="30"/>
      <c r="O196" s="30"/>
      <c r="P196" s="30"/>
      <c r="Q196" s="30"/>
      <c r="R196" s="30"/>
      <c r="S196" s="30"/>
      <c r="T196" s="30"/>
      <c r="U196" s="30"/>
    </row>
    <row r="197" spans="1:2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16"/>
      <c r="N197" s="30"/>
      <c r="O197" s="30"/>
      <c r="P197" s="30"/>
      <c r="Q197" s="30"/>
      <c r="R197" s="30"/>
      <c r="S197" s="30"/>
      <c r="T197" s="30"/>
      <c r="U197" s="30"/>
      <c r="V197" s="37"/>
      <c r="W197" s="37"/>
      <c r="X197" s="37"/>
    </row>
    <row r="198" spans="1:24" s="37" customFormat="1" ht="13.2" thickBot="1">
      <c r="A198" s="3"/>
      <c r="M198" s="30"/>
      <c r="N198" s="30"/>
      <c r="O198" s="30"/>
      <c r="P198" s="30"/>
      <c r="Q198" s="30"/>
      <c r="R198" s="30"/>
      <c r="S198" s="30"/>
      <c r="T198" s="30"/>
      <c r="U198" s="30"/>
    </row>
    <row r="199" spans="1:24" s="37" customFormat="1" ht="13.2" thickBot="1">
      <c r="A199" s="234" t="s">
        <v>147</v>
      </c>
      <c r="B199" s="235"/>
      <c r="C199" s="235"/>
      <c r="D199" s="235"/>
      <c r="E199" s="235"/>
      <c r="F199" s="235"/>
      <c r="G199" s="235"/>
      <c r="H199" s="235"/>
      <c r="I199" s="235"/>
      <c r="J199" s="235"/>
      <c r="K199" s="235"/>
      <c r="L199" s="236"/>
      <c r="M199" s="30"/>
      <c r="N199" s="30"/>
      <c r="O199" s="30"/>
      <c r="P199" s="30"/>
      <c r="Q199" s="30"/>
      <c r="R199" s="30"/>
      <c r="S199" s="30"/>
      <c r="T199" s="30"/>
      <c r="U199" s="30"/>
    </row>
    <row r="200" spans="1:24" s="37" customFormat="1">
      <c r="A200" s="3"/>
      <c r="B200" s="3"/>
      <c r="C200" s="3"/>
      <c r="D200" s="3"/>
      <c r="E200" s="3"/>
      <c r="F200" s="3"/>
      <c r="G200" s="3"/>
      <c r="H200" s="3"/>
      <c r="I200" s="3"/>
      <c r="J200" s="3"/>
      <c r="L200" s="3"/>
      <c r="M200" s="30"/>
      <c r="N200" s="30"/>
      <c r="O200" s="30"/>
      <c r="P200" s="30"/>
      <c r="Q200" s="30"/>
      <c r="R200" s="30"/>
      <c r="S200" s="30"/>
      <c r="T200" s="30"/>
      <c r="U200" s="30"/>
    </row>
    <row r="201" spans="1:24" s="37" customFormat="1">
      <c r="A201" s="3"/>
      <c r="B201" s="42" t="s">
        <v>148</v>
      </c>
      <c r="M201" s="30"/>
      <c r="N201" s="30"/>
      <c r="O201" s="30"/>
      <c r="P201" s="30"/>
      <c r="Q201" s="30"/>
      <c r="R201" s="30"/>
      <c r="S201" s="30"/>
      <c r="T201" s="30"/>
      <c r="U201" s="30"/>
    </row>
    <row r="202" spans="1:24" s="37" customFormat="1">
      <c r="A202" s="3"/>
      <c r="B202" s="37" t="s">
        <v>149</v>
      </c>
      <c r="E202" s="37" t="s">
        <v>311</v>
      </c>
      <c r="L202" s="37">
        <v>1000</v>
      </c>
      <c r="M202" s="30"/>
      <c r="N202" s="30"/>
      <c r="O202" s="30"/>
      <c r="P202" s="30"/>
      <c r="Q202" s="30"/>
      <c r="R202" s="30"/>
      <c r="S202" s="30"/>
      <c r="T202" s="30"/>
      <c r="U202" s="30"/>
    </row>
    <row r="203" spans="1:24" s="37" customFormat="1">
      <c r="A203" s="3"/>
      <c r="B203" s="37" t="s">
        <v>314</v>
      </c>
      <c r="L203" s="37">
        <v>200</v>
      </c>
      <c r="M203" s="30"/>
      <c r="N203" s="30"/>
      <c r="O203" s="30"/>
      <c r="P203" s="30"/>
      <c r="Q203" s="30"/>
      <c r="R203" s="30"/>
      <c r="S203" s="30"/>
      <c r="T203" s="30"/>
      <c r="U203" s="30"/>
    </row>
    <row r="204" spans="1:24" s="37" customFormat="1">
      <c r="A204" s="3"/>
      <c r="B204" s="37" t="s">
        <v>315</v>
      </c>
      <c r="L204" s="37">
        <v>500</v>
      </c>
      <c r="M204" s="30"/>
      <c r="N204" s="30"/>
      <c r="O204" s="30"/>
      <c r="P204" s="30"/>
      <c r="Q204" s="30"/>
      <c r="R204" s="30"/>
      <c r="S204" s="30"/>
      <c r="T204" s="30"/>
      <c r="U204" s="30"/>
    </row>
    <row r="205" spans="1:24" s="37" customFormat="1">
      <c r="A205" s="3"/>
      <c r="B205" s="37" t="s">
        <v>312</v>
      </c>
      <c r="L205" s="37">
        <v>420</v>
      </c>
      <c r="M205" s="30"/>
      <c r="N205" s="30"/>
      <c r="O205" s="30"/>
      <c r="P205" s="30"/>
      <c r="Q205" s="30"/>
      <c r="R205" s="30"/>
      <c r="S205" s="30"/>
      <c r="T205" s="30"/>
      <c r="U205" s="30"/>
    </row>
    <row r="206" spans="1:24" s="37" customFormat="1">
      <c r="A206" s="3"/>
      <c r="B206" s="37" t="s">
        <v>313</v>
      </c>
      <c r="L206" s="37">
        <v>300</v>
      </c>
      <c r="M206" s="30"/>
      <c r="N206" s="30"/>
      <c r="O206" s="30"/>
      <c r="P206" s="30"/>
      <c r="Q206" s="30"/>
      <c r="R206" s="30"/>
      <c r="S206" s="30"/>
      <c r="T206" s="30"/>
      <c r="U206" s="30"/>
    </row>
    <row r="207" spans="1:24" s="37" customFormat="1">
      <c r="A207" s="3"/>
      <c r="M207" s="30"/>
      <c r="N207" s="30"/>
      <c r="O207" s="30"/>
      <c r="P207" s="30"/>
      <c r="Q207" s="30"/>
      <c r="R207" s="30"/>
      <c r="S207" s="30"/>
      <c r="T207" s="30"/>
      <c r="U207" s="30"/>
    </row>
    <row r="208" spans="1:24" s="37" customFormat="1">
      <c r="A208" s="3"/>
      <c r="B208" s="37" t="s">
        <v>98</v>
      </c>
      <c r="L208" s="37">
        <v>580</v>
      </c>
      <c r="M208" s="30"/>
      <c r="N208" s="30"/>
      <c r="O208" s="30"/>
      <c r="P208" s="30"/>
      <c r="Q208" s="30"/>
      <c r="R208" s="30"/>
      <c r="S208" s="30"/>
      <c r="T208" s="30"/>
      <c r="U208" s="30"/>
    </row>
    <row r="209" spans="1:24" s="37" customFormat="1">
      <c r="A209" s="3"/>
      <c r="M209" s="30"/>
      <c r="N209" s="30"/>
      <c r="O209" s="30"/>
      <c r="P209" s="30"/>
      <c r="Q209" s="30"/>
      <c r="R209" s="30"/>
      <c r="S209" s="30"/>
      <c r="T209" s="30"/>
      <c r="U209" s="30"/>
    </row>
    <row r="210" spans="1:24" s="37" customFormat="1">
      <c r="A210" s="3"/>
      <c r="B210" s="42" t="s">
        <v>24</v>
      </c>
      <c r="L210" s="37">
        <f>SUM(L202:L208)</f>
        <v>3000</v>
      </c>
      <c r="M210" s="30"/>
      <c r="N210" s="16"/>
      <c r="O210" s="16"/>
      <c r="P210" s="16"/>
      <c r="Q210" s="16"/>
      <c r="R210" s="16"/>
      <c r="S210" s="16"/>
      <c r="T210" s="16"/>
      <c r="U210" s="16"/>
      <c r="V210" s="2"/>
      <c r="W210" s="2"/>
      <c r="X210" s="2"/>
    </row>
    <row r="211" spans="1:24" s="37" customFormat="1">
      <c r="A211" s="3"/>
      <c r="B211" s="42"/>
      <c r="M211" s="30"/>
      <c r="N211" s="16"/>
      <c r="O211" s="16"/>
      <c r="P211" s="16"/>
      <c r="Q211" s="16"/>
      <c r="R211" s="16"/>
      <c r="S211" s="16"/>
      <c r="T211" s="16"/>
      <c r="U211" s="16"/>
      <c r="V211" s="2"/>
      <c r="W211" s="2"/>
      <c r="X211" s="2"/>
    </row>
    <row r="212" spans="1:24" ht="16.5" customHeight="1">
      <c r="A212" s="3"/>
      <c r="B212" s="78" t="s">
        <v>150</v>
      </c>
      <c r="C212" s="37"/>
      <c r="D212" s="37"/>
      <c r="E212" s="37"/>
      <c r="F212" s="37"/>
      <c r="G212" s="37"/>
      <c r="H212" s="37"/>
      <c r="I212" s="37"/>
      <c r="J212" s="37"/>
      <c r="L212" s="79">
        <f>SUM(L210)</f>
        <v>3000</v>
      </c>
      <c r="M212" s="16"/>
      <c r="N212" s="16"/>
      <c r="O212" s="16"/>
      <c r="P212" s="16"/>
      <c r="Q212" s="16"/>
      <c r="R212" s="16"/>
      <c r="S212" s="16"/>
      <c r="T212" s="16"/>
      <c r="U212" s="16"/>
    </row>
    <row r="213" spans="1:24" ht="16.5" customHeight="1" thickBot="1">
      <c r="A213" s="3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16"/>
      <c r="N213" s="16"/>
      <c r="O213" s="16"/>
      <c r="P213" s="16"/>
      <c r="Q213" s="16"/>
      <c r="R213" s="16"/>
      <c r="S213" s="16"/>
      <c r="T213" s="16"/>
      <c r="U213" s="16"/>
    </row>
    <row r="214" spans="1:24" ht="16.5" customHeight="1" thickBot="1">
      <c r="A214" s="234" t="s">
        <v>151</v>
      </c>
      <c r="B214" s="235"/>
      <c r="C214" s="235"/>
      <c r="D214" s="235"/>
      <c r="E214" s="235"/>
      <c r="F214" s="235"/>
      <c r="G214" s="235"/>
      <c r="H214" s="235"/>
      <c r="I214" s="235"/>
      <c r="J214" s="235"/>
      <c r="K214" s="235"/>
      <c r="L214" s="236"/>
      <c r="M214" s="16"/>
      <c r="N214" s="16"/>
      <c r="O214" s="16"/>
      <c r="P214" s="16"/>
      <c r="Q214" s="16"/>
      <c r="R214" s="16"/>
      <c r="S214" s="16"/>
      <c r="T214" s="16"/>
      <c r="U214" s="16"/>
    </row>
    <row r="215" spans="1:24" ht="16.5" customHeight="1">
      <c r="A215" s="27"/>
      <c r="B215" s="3" t="s">
        <v>152</v>
      </c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16"/>
      <c r="N215" s="16"/>
      <c r="O215" s="16"/>
      <c r="P215" s="16"/>
      <c r="Q215" s="16"/>
      <c r="R215" s="16"/>
      <c r="S215" s="16"/>
      <c r="T215" s="16"/>
      <c r="U215" s="16"/>
    </row>
    <row r="216" spans="1:24" ht="16.5" customHeight="1">
      <c r="A216" s="27"/>
      <c r="B216" s="3" t="s">
        <v>141</v>
      </c>
      <c r="C216" s="27"/>
      <c r="D216" s="27"/>
      <c r="E216" s="27"/>
      <c r="F216" s="27"/>
      <c r="G216" s="27"/>
      <c r="H216" s="27"/>
      <c r="I216" s="27"/>
      <c r="J216" s="27"/>
      <c r="L216" s="34">
        <f>K215</f>
        <v>0</v>
      </c>
      <c r="M216" s="16"/>
      <c r="N216" s="16"/>
      <c r="O216" s="16"/>
      <c r="P216" s="16"/>
      <c r="Q216" s="16"/>
      <c r="R216" s="16"/>
      <c r="S216" s="16"/>
      <c r="T216" s="16"/>
      <c r="U216" s="16"/>
    </row>
    <row r="217" spans="1:24" ht="16.5" customHeight="1">
      <c r="A217" s="27"/>
      <c r="B217" s="3"/>
      <c r="C217" s="27"/>
      <c r="D217" s="27"/>
      <c r="E217" s="27"/>
      <c r="F217" s="27"/>
      <c r="G217" s="27"/>
      <c r="H217" s="27"/>
      <c r="I217" s="27"/>
      <c r="J217" s="27"/>
      <c r="L217" s="34"/>
      <c r="M217" s="16"/>
      <c r="N217" s="16"/>
      <c r="O217" s="16"/>
      <c r="P217" s="16"/>
      <c r="Q217" s="16"/>
      <c r="R217" s="16"/>
      <c r="S217" s="16"/>
      <c r="T217" s="16"/>
      <c r="U217" s="16"/>
    </row>
    <row r="218" spans="1:24" ht="16.5" customHeight="1">
      <c r="A218" s="27"/>
      <c r="B218" s="3" t="s">
        <v>153</v>
      </c>
      <c r="C218" s="27"/>
      <c r="D218" s="27"/>
      <c r="E218" s="27"/>
      <c r="F218" s="27"/>
      <c r="G218" s="27"/>
      <c r="H218" s="27"/>
      <c r="I218" s="27"/>
      <c r="J218" s="27"/>
      <c r="L218" s="34"/>
      <c r="M218" s="16"/>
      <c r="N218" s="16"/>
      <c r="O218" s="16"/>
      <c r="P218" s="16"/>
      <c r="Q218" s="16"/>
      <c r="R218" s="16"/>
      <c r="S218" s="16"/>
      <c r="T218" s="16"/>
      <c r="U218" s="16"/>
    </row>
    <row r="219" spans="1:24" ht="16.5" customHeight="1">
      <c r="A219" s="27"/>
      <c r="B219" s="3" t="s">
        <v>24</v>
      </c>
      <c r="C219" s="27"/>
      <c r="D219" s="27"/>
      <c r="E219" s="27"/>
      <c r="F219" s="27"/>
      <c r="G219" s="27"/>
      <c r="H219" s="27"/>
      <c r="I219" s="27"/>
      <c r="J219" s="27"/>
      <c r="L219" s="34">
        <f>L218</f>
        <v>0</v>
      </c>
      <c r="M219" s="16"/>
      <c r="N219" s="16"/>
      <c r="O219" s="16"/>
      <c r="P219" s="16"/>
      <c r="Q219" s="16"/>
      <c r="R219" s="16"/>
      <c r="S219" s="16"/>
      <c r="T219" s="16"/>
      <c r="U219" s="16"/>
    </row>
    <row r="220" spans="1:24" ht="16.5" customHeight="1">
      <c r="A220" s="27"/>
      <c r="B220" s="3"/>
      <c r="C220" s="27"/>
      <c r="D220" s="27"/>
      <c r="E220" s="27"/>
      <c r="F220" s="27"/>
      <c r="G220" s="27"/>
      <c r="H220" s="27"/>
      <c r="I220" s="27"/>
      <c r="J220" s="27"/>
      <c r="L220" s="34"/>
      <c r="M220" s="16"/>
      <c r="N220" s="16"/>
      <c r="O220" s="16"/>
      <c r="P220" s="16"/>
      <c r="Q220" s="16"/>
      <c r="R220" s="16"/>
      <c r="S220" s="16"/>
      <c r="T220" s="16"/>
      <c r="U220" s="16"/>
    </row>
    <row r="221" spans="1:24" ht="16.5" customHeight="1">
      <c r="A221" s="27"/>
      <c r="B221" s="3" t="s">
        <v>154</v>
      </c>
      <c r="C221" s="27"/>
      <c r="D221" s="27"/>
      <c r="E221" s="27"/>
      <c r="F221" s="27"/>
      <c r="G221" s="27"/>
      <c r="H221" s="27"/>
      <c r="I221" s="27"/>
      <c r="J221" s="27"/>
      <c r="L221" s="34"/>
      <c r="M221" s="16"/>
      <c r="N221" s="30"/>
      <c r="O221" s="30"/>
      <c r="P221" s="30"/>
      <c r="Q221" s="30"/>
      <c r="R221" s="30"/>
      <c r="S221" s="30"/>
      <c r="T221" s="30"/>
      <c r="U221" s="30"/>
      <c r="V221" s="37"/>
      <c r="W221" s="37"/>
      <c r="X221" s="37"/>
    </row>
    <row r="222" spans="1:24">
      <c r="A222" s="27"/>
      <c r="B222" s="3" t="s">
        <v>24</v>
      </c>
      <c r="C222" s="27"/>
      <c r="D222" s="27"/>
      <c r="E222" s="27"/>
      <c r="F222" s="27"/>
      <c r="G222" s="27"/>
      <c r="H222" s="27"/>
      <c r="I222" s="27"/>
      <c r="J222" s="27"/>
      <c r="L222" s="34">
        <f>L221</f>
        <v>0</v>
      </c>
      <c r="M222" s="16"/>
      <c r="N222" s="30"/>
      <c r="O222" s="30"/>
      <c r="P222" s="30"/>
      <c r="Q222" s="30"/>
      <c r="R222" s="30"/>
      <c r="S222" s="30"/>
      <c r="T222" s="30"/>
      <c r="U222" s="30"/>
      <c r="V222" s="37"/>
      <c r="W222" s="37"/>
      <c r="X222" s="37"/>
    </row>
    <row r="223" spans="1:24">
      <c r="A223" s="27"/>
      <c r="B223" s="3"/>
      <c r="C223" s="27"/>
      <c r="D223" s="27"/>
      <c r="E223" s="27"/>
      <c r="F223" s="27"/>
      <c r="G223" s="27"/>
      <c r="H223" s="27"/>
      <c r="I223" s="27"/>
      <c r="J223" s="27"/>
      <c r="L223" s="34"/>
      <c r="M223" s="16"/>
      <c r="N223" s="30"/>
      <c r="O223" s="30"/>
      <c r="P223" s="30"/>
      <c r="Q223" s="30"/>
      <c r="R223" s="30"/>
      <c r="S223" s="30"/>
      <c r="T223" s="30"/>
      <c r="U223" s="30"/>
      <c r="V223" s="37"/>
      <c r="W223" s="37"/>
      <c r="X223" s="37"/>
    </row>
    <row r="224" spans="1:24">
      <c r="A224" s="6"/>
      <c r="B224" s="78" t="s">
        <v>155</v>
      </c>
      <c r="L224" s="70">
        <f>SUM(L216+L219+L222)</f>
        <v>0</v>
      </c>
      <c r="M224" s="16"/>
      <c r="N224" s="30"/>
      <c r="O224" s="30"/>
      <c r="P224" s="30"/>
      <c r="Q224" s="30"/>
      <c r="R224" s="30"/>
      <c r="S224" s="30"/>
      <c r="T224" s="30"/>
      <c r="U224" s="30"/>
      <c r="V224" s="37"/>
      <c r="W224" s="37"/>
      <c r="X224" s="37"/>
    </row>
    <row r="225" spans="1:24" ht="16.5" customHeight="1">
      <c r="A225" s="6"/>
      <c r="B225" s="37"/>
      <c r="M225" s="16"/>
      <c r="N225" s="30"/>
      <c r="O225" s="30"/>
      <c r="P225" s="30"/>
      <c r="Q225" s="30"/>
      <c r="R225" s="30"/>
      <c r="S225" s="30"/>
      <c r="T225" s="30"/>
      <c r="U225" s="30"/>
      <c r="V225" s="37"/>
      <c r="W225" s="37"/>
      <c r="X225" s="37"/>
    </row>
    <row r="226" spans="1:24" s="37" customFormat="1" ht="16.5" customHeight="1">
      <c r="A226" s="6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30"/>
      <c r="N226" s="30"/>
      <c r="O226" s="30"/>
      <c r="P226" s="30"/>
      <c r="Q226" s="30"/>
      <c r="R226" s="30"/>
      <c r="S226" s="30"/>
      <c r="T226" s="30"/>
      <c r="U226" s="30"/>
    </row>
    <row r="227" spans="1:24" s="37" customFormat="1" ht="16.5" customHeight="1">
      <c r="A227" s="234" t="s">
        <v>156</v>
      </c>
      <c r="B227" s="235"/>
      <c r="C227" s="235"/>
      <c r="D227" s="235"/>
      <c r="E227" s="235"/>
      <c r="F227" s="235"/>
      <c r="G227" s="235"/>
      <c r="H227" s="235"/>
      <c r="I227" s="235"/>
      <c r="J227" s="235"/>
      <c r="K227" s="235"/>
      <c r="L227" s="236"/>
      <c r="M227" s="30"/>
      <c r="N227" s="30"/>
      <c r="O227" s="30"/>
      <c r="P227" s="30"/>
      <c r="Q227" s="30"/>
      <c r="R227" s="30"/>
      <c r="S227" s="30"/>
      <c r="T227" s="30"/>
      <c r="U227" s="30"/>
    </row>
    <row r="228" spans="1:24" s="37" customFormat="1" ht="16.5" customHeight="1">
      <c r="A228" s="3"/>
      <c r="B228" s="3" t="s">
        <v>157</v>
      </c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0"/>
      <c r="N228" s="30"/>
      <c r="O228" s="30"/>
      <c r="P228" s="30"/>
      <c r="Q228" s="30"/>
      <c r="R228" s="30"/>
      <c r="S228" s="30"/>
      <c r="T228" s="30"/>
      <c r="U228" s="30"/>
    </row>
    <row r="229" spans="1:24" s="37" customFormat="1" ht="16.5" customHeight="1">
      <c r="A229" s="3"/>
      <c r="B229" s="28" t="s">
        <v>288</v>
      </c>
      <c r="C229" s="3"/>
      <c r="D229" s="3"/>
      <c r="E229" s="3"/>
      <c r="F229" s="3"/>
      <c r="G229" s="3"/>
      <c r="H229" s="3"/>
      <c r="I229" s="3"/>
      <c r="J229" s="3"/>
      <c r="L229" s="28">
        <v>500</v>
      </c>
      <c r="M229" s="30"/>
      <c r="N229" s="30"/>
      <c r="O229" s="30"/>
      <c r="P229" s="30"/>
      <c r="Q229" s="30"/>
      <c r="R229" s="30"/>
      <c r="S229" s="30"/>
      <c r="T229" s="30"/>
      <c r="U229" s="30"/>
    </row>
    <row r="230" spans="1:24" s="37" customFormat="1" ht="16.5" customHeight="1">
      <c r="A230" s="3"/>
      <c r="B230" s="28" t="s">
        <v>289</v>
      </c>
      <c r="C230" s="3"/>
      <c r="D230" s="3"/>
      <c r="E230" s="3"/>
      <c r="F230" s="3"/>
      <c r="G230" s="3"/>
      <c r="H230" s="3"/>
      <c r="I230" s="3"/>
      <c r="J230" s="3"/>
      <c r="L230" s="28">
        <v>600</v>
      </c>
      <c r="M230" s="30"/>
      <c r="N230" s="30"/>
      <c r="O230" s="30"/>
      <c r="P230" s="30"/>
      <c r="Q230" s="30"/>
      <c r="R230" s="30"/>
      <c r="S230" s="30"/>
      <c r="T230" s="30"/>
      <c r="U230" s="30"/>
    </row>
    <row r="231" spans="1:24" s="37" customFormat="1" ht="16.5" customHeight="1">
      <c r="A231" s="3"/>
      <c r="B231" s="3" t="s">
        <v>24</v>
      </c>
      <c r="C231" s="3"/>
      <c r="D231" s="3"/>
      <c r="E231" s="3"/>
      <c r="F231" s="3"/>
      <c r="G231" s="3"/>
      <c r="H231" s="3"/>
      <c r="I231" s="3"/>
      <c r="J231" s="3"/>
      <c r="L231" s="3">
        <f>SUM(L229:L229)</f>
        <v>500</v>
      </c>
      <c r="M231" s="30"/>
      <c r="N231" s="30"/>
      <c r="O231" s="30"/>
      <c r="P231" s="30"/>
      <c r="Q231" s="30"/>
      <c r="R231" s="30"/>
      <c r="S231" s="30"/>
      <c r="T231" s="30"/>
      <c r="U231" s="30"/>
    </row>
    <row r="232" spans="1:24" s="37" customFormat="1" ht="16.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L232" s="3"/>
      <c r="M232" s="30"/>
      <c r="N232" s="16"/>
      <c r="O232" s="16"/>
      <c r="P232" s="16"/>
      <c r="Q232" s="16"/>
      <c r="R232" s="16"/>
      <c r="S232" s="16"/>
      <c r="T232" s="16"/>
      <c r="U232" s="16"/>
      <c r="V232" s="2"/>
      <c r="W232" s="2"/>
      <c r="X232" s="2"/>
    </row>
    <row r="233" spans="1:24" s="37" customFormat="1" ht="16.5" customHeight="1">
      <c r="A233" s="3"/>
      <c r="B233" s="3" t="s">
        <v>158</v>
      </c>
      <c r="C233" s="3"/>
      <c r="D233" s="3"/>
      <c r="E233" s="3"/>
      <c r="F233" s="3"/>
      <c r="G233" s="3"/>
      <c r="H233" s="3"/>
      <c r="I233" s="3"/>
      <c r="J233" s="3"/>
      <c r="L233" s="3"/>
      <c r="M233" s="30"/>
      <c r="N233" s="16"/>
      <c r="O233" s="16"/>
      <c r="P233" s="16"/>
      <c r="Q233" s="16"/>
      <c r="R233" s="16"/>
      <c r="S233" s="16"/>
      <c r="T233" s="16"/>
      <c r="U233" s="16"/>
      <c r="V233" s="2"/>
      <c r="W233" s="2"/>
      <c r="X233" s="2"/>
    </row>
    <row r="234" spans="1:24" s="37" customFormat="1" ht="16.5" customHeight="1">
      <c r="A234" s="3"/>
      <c r="B234" s="3" t="s">
        <v>20</v>
      </c>
      <c r="C234" s="3"/>
      <c r="D234" s="3"/>
      <c r="E234" s="3"/>
      <c r="F234" s="3"/>
      <c r="G234" s="3"/>
      <c r="H234" s="3"/>
      <c r="I234" s="3"/>
      <c r="J234" s="3"/>
      <c r="L234" s="3">
        <f>SUM(L233:L233)</f>
        <v>0</v>
      </c>
      <c r="M234" s="30"/>
      <c r="N234" s="16"/>
      <c r="O234" s="16"/>
      <c r="P234" s="16"/>
      <c r="Q234" s="16"/>
      <c r="R234" s="16"/>
      <c r="S234" s="16"/>
      <c r="T234" s="16"/>
      <c r="U234" s="16"/>
      <c r="V234" s="2"/>
      <c r="W234" s="2"/>
      <c r="X234" s="2"/>
    </row>
    <row r="235" spans="1:24" s="37" customFormat="1">
      <c r="A235" s="3"/>
      <c r="B235" s="3"/>
      <c r="C235" s="3"/>
      <c r="D235" s="3"/>
      <c r="E235" s="3"/>
      <c r="F235" s="3"/>
      <c r="G235" s="3"/>
      <c r="H235" s="3"/>
      <c r="I235" s="3"/>
      <c r="J235" s="3"/>
      <c r="L235" s="3"/>
      <c r="M235" s="30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s="37" customFormat="1">
      <c r="A236" s="8"/>
      <c r="B236" s="73" t="s">
        <v>159</v>
      </c>
      <c r="C236" s="14"/>
      <c r="D236" s="14"/>
      <c r="E236" s="14"/>
      <c r="F236" s="14"/>
      <c r="G236" s="14"/>
      <c r="H236" s="14"/>
      <c r="I236" s="14"/>
      <c r="J236" s="14"/>
      <c r="L236" s="80">
        <f>SUM(L231+L234)</f>
        <v>500</v>
      </c>
      <c r="M236" s="30"/>
      <c r="N236" s="16"/>
      <c r="O236" s="16"/>
      <c r="P236" s="16"/>
      <c r="Q236" s="16"/>
      <c r="R236" s="16"/>
      <c r="S236" s="16"/>
      <c r="T236" s="16"/>
      <c r="U236" s="16"/>
      <c r="V236" s="2"/>
      <c r="W236" s="2"/>
      <c r="X236" s="2"/>
    </row>
    <row r="237" spans="1:24">
      <c r="A237" s="23"/>
      <c r="B237" s="23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16"/>
    </row>
    <row r="238" spans="1:24">
      <c r="A238" s="23"/>
      <c r="B238" s="23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16"/>
    </row>
    <row r="239" spans="1:24">
      <c r="A239" s="33" t="s">
        <v>160</v>
      </c>
      <c r="B239" s="43"/>
      <c r="C239" s="44"/>
      <c r="D239" s="44"/>
      <c r="E239" s="44"/>
      <c r="F239" s="44"/>
      <c r="G239" s="44"/>
      <c r="H239" s="44"/>
      <c r="I239" s="44"/>
      <c r="J239" s="44"/>
      <c r="K239" s="44"/>
      <c r="L239" s="81">
        <f>SUM(L56+L70+L82+L104++L113+L125+L134+L142+L170+L186+L196+L212+L224+L236)</f>
        <v>132250</v>
      </c>
      <c r="M239" s="16">
        <v>328165.95999999996</v>
      </c>
    </row>
    <row r="240" spans="1:24">
      <c r="A240" s="17" t="s">
        <v>161</v>
      </c>
      <c r="B240" s="17"/>
      <c r="C240" s="16"/>
      <c r="D240" s="16"/>
      <c r="E240" s="16"/>
      <c r="F240" s="16"/>
      <c r="G240" s="16"/>
      <c r="H240" s="16"/>
      <c r="I240" s="16"/>
      <c r="J240" s="16"/>
      <c r="K240" s="16"/>
      <c r="L240" s="16">
        <v>121470</v>
      </c>
      <c r="M240" s="2">
        <v>340448</v>
      </c>
    </row>
    <row r="241" spans="1:13">
      <c r="A241" s="29"/>
      <c r="B241" s="17"/>
      <c r="C241" s="16"/>
      <c r="D241" s="16"/>
      <c r="E241" s="16"/>
      <c r="F241" s="16"/>
      <c r="G241" s="16"/>
      <c r="H241" s="16"/>
      <c r="I241" s="16"/>
      <c r="J241" s="16"/>
      <c r="K241" s="16"/>
      <c r="L241" s="16">
        <f>SUM(L240-L239)</f>
        <v>-10780</v>
      </c>
      <c r="M241" s="16">
        <v>12282.040000000037</v>
      </c>
    </row>
    <row r="242" spans="1:13">
      <c r="A242" s="9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</row>
  </sheetData>
  <mergeCells count="14">
    <mergeCell ref="A214:L214"/>
    <mergeCell ref="A227:L227"/>
    <mergeCell ref="A136:L136"/>
    <mergeCell ref="A144:L144"/>
    <mergeCell ref="A172:L172"/>
    <mergeCell ref="A188:L188"/>
    <mergeCell ref="A199:L199"/>
    <mergeCell ref="A26:L26"/>
    <mergeCell ref="A59:L59"/>
    <mergeCell ref="A106:L106"/>
    <mergeCell ref="A127:L127"/>
    <mergeCell ref="A72:L72"/>
    <mergeCell ref="A115:L115"/>
    <mergeCell ref="A85:L85"/>
  </mergeCells>
  <pageMargins left="0.23622047244094491" right="0.23622047244094491" top="0.74803149606299213" bottom="0.74803149606299213" header="0.31496062992125984" footer="0.31496062992125984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6"/>
  <sheetViews>
    <sheetView topLeftCell="N76" workbookViewId="0">
      <selection activeCell="A59" sqref="A59"/>
    </sheetView>
  </sheetViews>
  <sheetFormatPr defaultColWidth="9.15625" defaultRowHeight="14.4"/>
  <cols>
    <col min="1" max="1" width="5.26171875" style="94" customWidth="1"/>
    <col min="2" max="3" width="23.26171875" style="94" customWidth="1"/>
    <col min="4" max="4" width="11.68359375" style="94" customWidth="1"/>
    <col min="5" max="5" width="18.41796875" style="94" bestFit="1" customWidth="1"/>
    <col min="6" max="14" width="11.68359375" style="94" customWidth="1"/>
    <col min="15" max="15" width="13.15625" style="94" customWidth="1"/>
    <col min="16" max="16" width="11.68359375" style="94" customWidth="1"/>
    <col min="17" max="17" width="12.578125" style="94" bestFit="1" customWidth="1"/>
    <col min="18" max="23" width="11.68359375" style="94" customWidth="1"/>
    <col min="24" max="24" width="9.15625" style="94"/>
    <col min="25" max="25" width="12.578125" style="94" customWidth="1"/>
    <col min="26" max="27" width="10.578125" style="94" bestFit="1" customWidth="1"/>
    <col min="28" max="16384" width="9.15625" style="94"/>
  </cols>
  <sheetData>
    <row r="1" spans="1:25">
      <c r="A1" s="88"/>
      <c r="B1" s="89" t="s">
        <v>162</v>
      </c>
      <c r="C1" s="89"/>
      <c r="D1" s="90" t="s">
        <v>316</v>
      </c>
      <c r="E1" s="91"/>
      <c r="F1" s="92"/>
      <c r="G1" s="93" t="s">
        <v>163</v>
      </c>
      <c r="H1" s="93"/>
    </row>
    <row r="2" spans="1:25">
      <c r="A2" s="88"/>
      <c r="B2" s="88"/>
      <c r="C2" s="88"/>
      <c r="D2" s="95"/>
      <c r="E2" s="95"/>
      <c r="F2" s="96"/>
      <c r="G2" s="96"/>
      <c r="H2" s="96"/>
      <c r="I2" s="96"/>
      <c r="J2" s="96"/>
      <c r="K2" s="96"/>
      <c r="L2" s="96"/>
    </row>
    <row r="3" spans="1:25">
      <c r="A3" s="88"/>
      <c r="B3" s="89" t="s">
        <v>164</v>
      </c>
      <c r="C3" s="89"/>
      <c r="D3" s="97" t="s">
        <v>273</v>
      </c>
      <c r="E3" s="96"/>
      <c r="F3" s="96"/>
      <c r="G3" s="96"/>
      <c r="H3" s="96"/>
      <c r="I3" s="96"/>
      <c r="J3" s="96"/>
      <c r="K3" s="96"/>
      <c r="L3" s="96"/>
    </row>
    <row r="4" spans="1:25">
      <c r="A4" s="88"/>
      <c r="B4" s="89"/>
      <c r="C4" s="89"/>
      <c r="D4" s="98"/>
      <c r="E4" s="96"/>
      <c r="F4" s="96"/>
      <c r="G4" s="96"/>
      <c r="H4" s="96"/>
      <c r="I4" s="96"/>
      <c r="J4" s="96"/>
      <c r="K4" s="96"/>
      <c r="L4" s="96"/>
    </row>
    <row r="5" spans="1:25">
      <c r="A5" s="88"/>
      <c r="B5" s="89" t="s">
        <v>165</v>
      </c>
      <c r="C5" s="89"/>
      <c r="D5" s="99" t="s">
        <v>166</v>
      </c>
      <c r="E5" s="100"/>
      <c r="F5" s="101"/>
      <c r="G5" s="102" t="s">
        <v>167</v>
      </c>
      <c r="H5" s="102"/>
      <c r="I5" s="102"/>
      <c r="J5" s="102"/>
      <c r="K5" s="102"/>
      <c r="L5" s="102"/>
    </row>
    <row r="6" spans="1:25">
      <c r="A6" s="88"/>
      <c r="B6" s="88"/>
      <c r="C6" s="88"/>
      <c r="D6" s="103"/>
      <c r="E6" s="104"/>
      <c r="F6" s="104"/>
      <c r="G6" s="104"/>
      <c r="H6" s="104"/>
      <c r="I6" s="104"/>
      <c r="J6" s="104"/>
      <c r="K6" s="104"/>
      <c r="L6" s="104"/>
    </row>
    <row r="7" spans="1:25" ht="24.3" thickBot="1">
      <c r="A7" s="105"/>
      <c r="B7" s="106" t="s">
        <v>168</v>
      </c>
      <c r="C7" s="106" t="s">
        <v>169</v>
      </c>
      <c r="D7" s="107" t="s">
        <v>170</v>
      </c>
      <c r="E7" s="107" t="s">
        <v>171</v>
      </c>
      <c r="F7" s="108" t="s">
        <v>172</v>
      </c>
      <c r="G7" s="109" t="s">
        <v>173</v>
      </c>
      <c r="H7" s="107" t="s">
        <v>174</v>
      </c>
      <c r="I7" s="108" t="s">
        <v>175</v>
      </c>
      <c r="J7" s="108" t="s">
        <v>176</v>
      </c>
      <c r="K7" s="108" t="s">
        <v>177</v>
      </c>
      <c r="L7" s="108" t="s">
        <v>178</v>
      </c>
      <c r="M7" s="109" t="s">
        <v>179</v>
      </c>
      <c r="N7" s="107" t="s">
        <v>180</v>
      </c>
      <c r="O7" s="108" t="s">
        <v>181</v>
      </c>
      <c r="P7" s="108" t="s">
        <v>182</v>
      </c>
      <c r="Q7" s="109" t="s">
        <v>183</v>
      </c>
      <c r="R7" s="107" t="s">
        <v>184</v>
      </c>
      <c r="S7" s="108" t="s">
        <v>185</v>
      </c>
      <c r="T7" s="109" t="s">
        <v>186</v>
      </c>
      <c r="U7" s="110" t="s">
        <v>187</v>
      </c>
      <c r="V7" s="111" t="s">
        <v>188</v>
      </c>
      <c r="W7" s="112" t="s">
        <v>189</v>
      </c>
      <c r="X7" s="107"/>
      <c r="Y7" s="108"/>
    </row>
    <row r="8" spans="1:25">
      <c r="D8" s="113"/>
      <c r="E8" s="114"/>
      <c r="F8" s="115"/>
      <c r="G8" s="115"/>
      <c r="H8" s="114"/>
      <c r="I8" s="116"/>
      <c r="J8" s="116"/>
      <c r="K8" s="115"/>
      <c r="L8" s="115"/>
      <c r="M8" s="115"/>
      <c r="N8" s="114"/>
      <c r="O8" s="117"/>
      <c r="P8" s="117"/>
      <c r="Q8" s="117"/>
      <c r="R8" s="118"/>
      <c r="S8" s="115"/>
      <c r="T8" s="117"/>
      <c r="U8" s="119"/>
      <c r="V8" s="120"/>
      <c r="W8" s="121"/>
      <c r="X8" s="118"/>
    </row>
    <row r="9" spans="1:25" s="122" customFormat="1">
      <c r="B9" s="123" t="s">
        <v>190</v>
      </c>
      <c r="D9" s="124"/>
      <c r="E9" s="125"/>
      <c r="F9" s="126"/>
      <c r="G9" s="126"/>
      <c r="H9" s="125"/>
      <c r="I9" s="127"/>
      <c r="J9" s="127"/>
      <c r="K9" s="126"/>
      <c r="L9" s="126"/>
      <c r="M9" s="126"/>
      <c r="N9" s="125"/>
      <c r="O9" s="128"/>
      <c r="P9" s="128"/>
      <c r="Q9" s="128"/>
      <c r="R9" s="129"/>
      <c r="S9" s="126"/>
      <c r="T9" s="128"/>
      <c r="U9" s="130" t="s">
        <v>191</v>
      </c>
      <c r="V9" s="131"/>
      <c r="W9" s="132"/>
      <c r="X9" s="129"/>
    </row>
    <row r="10" spans="1:25" s="122" customFormat="1">
      <c r="B10" s="133" t="s">
        <v>192</v>
      </c>
      <c r="C10" s="134"/>
      <c r="D10" s="124"/>
      <c r="E10" s="125"/>
      <c r="F10" s="126"/>
      <c r="G10" s="126"/>
      <c r="H10" s="125"/>
      <c r="I10" s="127"/>
      <c r="J10" s="127"/>
      <c r="K10" s="126"/>
      <c r="L10" s="126"/>
      <c r="M10" s="126"/>
      <c r="N10" s="125"/>
      <c r="O10" s="128"/>
      <c r="P10" s="128"/>
      <c r="Q10" s="128"/>
      <c r="R10" s="129"/>
      <c r="S10" s="126"/>
      <c r="T10" s="128"/>
      <c r="U10" s="119"/>
      <c r="V10" s="120"/>
      <c r="W10" s="121"/>
      <c r="X10" s="129"/>
    </row>
    <row r="11" spans="1:25" s="122" customFormat="1">
      <c r="B11" s="122" t="s">
        <v>193</v>
      </c>
      <c r="C11" s="134" t="s">
        <v>194</v>
      </c>
      <c r="D11" s="135">
        <v>10</v>
      </c>
      <c r="E11" s="136">
        <v>500</v>
      </c>
      <c r="F11" s="137">
        <v>1</v>
      </c>
      <c r="G11" s="138">
        <f>E11*F11</f>
        <v>500</v>
      </c>
      <c r="H11" s="136">
        <v>100</v>
      </c>
      <c r="I11" s="137">
        <v>0</v>
      </c>
      <c r="J11" s="137">
        <v>0</v>
      </c>
      <c r="K11" s="137">
        <v>0</v>
      </c>
      <c r="L11" s="137">
        <v>0</v>
      </c>
      <c r="M11" s="126">
        <f>SUM(H11:L11)*F11</f>
        <v>100</v>
      </c>
      <c r="N11" s="125">
        <f>G11-M11</f>
        <v>400</v>
      </c>
      <c r="O11" s="128">
        <f>N11*D11</f>
        <v>4000</v>
      </c>
      <c r="P11" s="128">
        <f>O11/6</f>
        <v>666.66666666666663</v>
      </c>
      <c r="Q11" s="128">
        <f>O11-P11</f>
        <v>3333.3333333333335</v>
      </c>
      <c r="R11" s="139">
        <v>0.6</v>
      </c>
      <c r="S11" s="126">
        <f>$N11*R11</f>
        <v>240</v>
      </c>
      <c r="T11" s="128">
        <f>Q11*R11</f>
        <v>2000</v>
      </c>
      <c r="U11" s="140">
        <v>0.45</v>
      </c>
      <c r="V11" s="120">
        <f>$G11*U11</f>
        <v>225</v>
      </c>
      <c r="W11" s="121">
        <f>T11*U11</f>
        <v>900</v>
      </c>
      <c r="X11" s="129"/>
    </row>
    <row r="12" spans="1:25" s="122" customFormat="1">
      <c r="B12" s="122" t="s">
        <v>195</v>
      </c>
      <c r="C12" s="134" t="s">
        <v>196</v>
      </c>
      <c r="D12" s="135">
        <v>10</v>
      </c>
      <c r="E12" s="136">
        <v>500</v>
      </c>
      <c r="F12" s="141">
        <f>+F11</f>
        <v>1</v>
      </c>
      <c r="G12" s="138">
        <f>E12*F12</f>
        <v>500</v>
      </c>
      <c r="H12" s="136">
        <v>100</v>
      </c>
      <c r="I12" s="137">
        <v>0</v>
      </c>
      <c r="J12" s="137">
        <v>0</v>
      </c>
      <c r="K12" s="137">
        <v>0</v>
      </c>
      <c r="L12" s="137">
        <v>0</v>
      </c>
      <c r="M12" s="126">
        <f>SUM(H12:L12)*F12</f>
        <v>100</v>
      </c>
      <c r="N12" s="125">
        <f>G12-M12</f>
        <v>400</v>
      </c>
      <c r="O12" s="128">
        <f>N12*D12</f>
        <v>4000</v>
      </c>
      <c r="P12" s="128">
        <f>O12/6</f>
        <v>666.66666666666663</v>
      </c>
      <c r="Q12" s="128">
        <f>O12-P12</f>
        <v>3333.3333333333335</v>
      </c>
      <c r="R12" s="139">
        <v>0.6</v>
      </c>
      <c r="S12" s="126">
        <f>$N12*R12</f>
        <v>240</v>
      </c>
      <c r="T12" s="128">
        <f>Q12*R12</f>
        <v>2000</v>
      </c>
      <c r="U12" s="140">
        <v>0</v>
      </c>
      <c r="V12" s="120">
        <f>$G12*U12</f>
        <v>0</v>
      </c>
      <c r="W12" s="121">
        <f>T12*U12</f>
        <v>0</v>
      </c>
      <c r="X12" s="129"/>
    </row>
    <row r="13" spans="1:25" s="122" customFormat="1">
      <c r="B13" s="122" t="s">
        <v>197</v>
      </c>
      <c r="C13" s="134"/>
      <c r="D13" s="135">
        <v>0</v>
      </c>
      <c r="E13" s="136">
        <v>0</v>
      </c>
      <c r="F13" s="141">
        <f>+F11</f>
        <v>1</v>
      </c>
      <c r="G13" s="138">
        <f>E13*F13</f>
        <v>0</v>
      </c>
      <c r="H13" s="136">
        <v>0</v>
      </c>
      <c r="I13" s="137">
        <v>0</v>
      </c>
      <c r="J13" s="137">
        <v>0</v>
      </c>
      <c r="K13" s="137">
        <v>0</v>
      </c>
      <c r="L13" s="137">
        <v>0</v>
      </c>
      <c r="M13" s="126">
        <f>SUM(H13:L13)*F13</f>
        <v>0</v>
      </c>
      <c r="N13" s="125">
        <f>G13-M13</f>
        <v>0</v>
      </c>
      <c r="O13" s="128">
        <f>N13*D13</f>
        <v>0</v>
      </c>
      <c r="P13" s="128">
        <f>O13/6</f>
        <v>0</v>
      </c>
      <c r="Q13" s="128">
        <f>O13-P13</f>
        <v>0</v>
      </c>
      <c r="R13" s="139">
        <v>0</v>
      </c>
      <c r="S13" s="126">
        <f>$N13*R13</f>
        <v>0</v>
      </c>
      <c r="T13" s="128">
        <f>Q13*R13</f>
        <v>0</v>
      </c>
      <c r="U13" s="140">
        <v>0</v>
      </c>
      <c r="V13" s="120">
        <f>$G13*U13</f>
        <v>0</v>
      </c>
      <c r="W13" s="121">
        <f>T13*U13</f>
        <v>0</v>
      </c>
      <c r="X13" s="129"/>
    </row>
    <row r="14" spans="1:25" s="122" customFormat="1">
      <c r="B14" s="122" t="s">
        <v>198</v>
      </c>
      <c r="C14" s="134"/>
      <c r="D14" s="135">
        <v>5</v>
      </c>
      <c r="E14" s="142">
        <f>SUM(E11:E13)</f>
        <v>1000</v>
      </c>
      <c r="F14" s="141">
        <f>+F11</f>
        <v>1</v>
      </c>
      <c r="G14" s="138"/>
      <c r="H14" s="142"/>
      <c r="I14" s="141"/>
      <c r="J14" s="141"/>
      <c r="K14" s="141"/>
      <c r="L14" s="141"/>
      <c r="M14" s="126"/>
      <c r="N14" s="125">
        <f>SUM(N11:N13)</f>
        <v>800</v>
      </c>
      <c r="O14" s="237" t="s">
        <v>199</v>
      </c>
      <c r="P14" s="237"/>
      <c r="Q14" s="238"/>
      <c r="R14" s="139">
        <v>0.5</v>
      </c>
      <c r="S14" s="126">
        <f>+(S11*R14)+(S12*R14)+(S13*R14)</f>
        <v>240</v>
      </c>
      <c r="T14" s="128">
        <f>-(+S14*D14)*(5/6)</f>
        <v>-1000</v>
      </c>
      <c r="U14" s="140">
        <v>0.1</v>
      </c>
      <c r="V14" s="120">
        <f>$G14*U11*U14</f>
        <v>0</v>
      </c>
      <c r="W14" s="121">
        <f>$D14*$N14*U11*U14*5/6</f>
        <v>150</v>
      </c>
      <c r="X14" s="129"/>
    </row>
    <row r="15" spans="1:25" s="122" customFormat="1">
      <c r="B15" s="122" t="s">
        <v>200</v>
      </c>
      <c r="C15" s="134"/>
      <c r="D15" s="143"/>
      <c r="E15" s="142"/>
      <c r="F15" s="141"/>
      <c r="G15" s="144">
        <f>SUM(G11:G14)</f>
        <v>1000</v>
      </c>
      <c r="H15" s="142"/>
      <c r="I15" s="141"/>
      <c r="J15" s="141"/>
      <c r="K15" s="141"/>
      <c r="L15" s="141"/>
      <c r="M15" s="144">
        <f>SUM(M11:M14)</f>
        <v>200</v>
      </c>
      <c r="N15" s="125"/>
      <c r="O15" s="226"/>
      <c r="P15" s="226"/>
      <c r="Q15" s="145"/>
      <c r="R15" s="129"/>
      <c r="S15" s="126"/>
      <c r="T15" s="146">
        <f>SUM(T11:T14)</f>
        <v>3000</v>
      </c>
      <c r="U15" s="140"/>
      <c r="V15" s="120"/>
      <c r="W15" s="121"/>
      <c r="X15" s="129"/>
    </row>
    <row r="16" spans="1:25" s="122" customFormat="1">
      <c r="C16" s="134"/>
      <c r="D16" s="143"/>
      <c r="E16" s="142"/>
      <c r="F16" s="141"/>
      <c r="G16" s="138"/>
      <c r="H16" s="142"/>
      <c r="I16" s="141"/>
      <c r="J16" s="141"/>
      <c r="K16" s="141"/>
      <c r="L16" s="141"/>
      <c r="M16" s="147">
        <f>+M15/G15</f>
        <v>0.2</v>
      </c>
      <c r="N16" s="125"/>
      <c r="O16" s="226"/>
      <c r="P16" s="226"/>
      <c r="Q16" s="145"/>
      <c r="R16" s="129"/>
      <c r="S16" s="148"/>
      <c r="T16" s="128"/>
      <c r="U16" s="140"/>
      <c r="V16" s="120"/>
      <c r="W16" s="121"/>
      <c r="X16" s="129"/>
    </row>
    <row r="17" spans="2:24" s="122" customFormat="1">
      <c r="B17" s="133" t="s">
        <v>201</v>
      </c>
      <c r="C17" s="134"/>
      <c r="D17" s="124"/>
      <c r="E17" s="125"/>
      <c r="F17" s="126"/>
      <c r="G17" s="126"/>
      <c r="H17" s="125"/>
      <c r="I17" s="127"/>
      <c r="J17" s="127"/>
      <c r="K17" s="126"/>
      <c r="L17" s="126"/>
      <c r="M17" s="126"/>
      <c r="N17" s="125"/>
      <c r="O17" s="128"/>
      <c r="P17" s="128"/>
      <c r="Q17" s="128"/>
      <c r="R17" s="129"/>
      <c r="S17" s="126"/>
      <c r="T17" s="128"/>
      <c r="U17" s="140"/>
      <c r="V17" s="120"/>
      <c r="W17" s="121"/>
      <c r="X17" s="129"/>
    </row>
    <row r="18" spans="2:24" s="122" customFormat="1">
      <c r="B18" s="122" t="s">
        <v>193</v>
      </c>
      <c r="C18" s="134" t="s">
        <v>202</v>
      </c>
      <c r="D18" s="135">
        <v>15</v>
      </c>
      <c r="E18" s="136">
        <v>700</v>
      </c>
      <c r="F18" s="137">
        <v>1</v>
      </c>
      <c r="G18" s="138">
        <f>E18*F18</f>
        <v>700</v>
      </c>
      <c r="H18" s="136">
        <v>100</v>
      </c>
      <c r="I18" s="137">
        <v>0</v>
      </c>
      <c r="J18" s="137">
        <v>0</v>
      </c>
      <c r="K18" s="137">
        <v>0</v>
      </c>
      <c r="L18" s="137">
        <v>0</v>
      </c>
      <c r="M18" s="126">
        <f>SUM(H18:L18)*F18</f>
        <v>100</v>
      </c>
      <c r="N18" s="125">
        <f>G18-M18</f>
        <v>600</v>
      </c>
      <c r="O18" s="128">
        <f>N18*D18</f>
        <v>9000</v>
      </c>
      <c r="P18" s="128">
        <f>O18/6</f>
        <v>1500</v>
      </c>
      <c r="Q18" s="128">
        <f>O18-P18</f>
        <v>7500</v>
      </c>
      <c r="R18" s="139">
        <v>0.5</v>
      </c>
      <c r="S18" s="126">
        <f>$N18*R18</f>
        <v>300</v>
      </c>
      <c r="T18" s="128">
        <f>Q18*R18</f>
        <v>3750</v>
      </c>
      <c r="U18" s="140"/>
      <c r="V18" s="120"/>
      <c r="W18" s="121"/>
      <c r="X18" s="129"/>
    </row>
    <row r="19" spans="2:24" s="122" customFormat="1">
      <c r="B19" s="122" t="s">
        <v>195</v>
      </c>
      <c r="C19" s="134" t="s">
        <v>203</v>
      </c>
      <c r="D19" s="135">
        <v>5</v>
      </c>
      <c r="E19" s="136">
        <v>500</v>
      </c>
      <c r="F19" s="141">
        <f>+F18</f>
        <v>1</v>
      </c>
      <c r="G19" s="138">
        <f>E19*F19</f>
        <v>500</v>
      </c>
      <c r="H19" s="136">
        <v>0</v>
      </c>
      <c r="I19" s="137">
        <v>0</v>
      </c>
      <c r="J19" s="137">
        <v>0</v>
      </c>
      <c r="K19" s="137">
        <v>0</v>
      </c>
      <c r="L19" s="137">
        <v>0</v>
      </c>
      <c r="M19" s="126">
        <f>SUM(H19:L19)*F19</f>
        <v>0</v>
      </c>
      <c r="N19" s="125">
        <f>G19-M19</f>
        <v>500</v>
      </c>
      <c r="O19" s="128">
        <f>N19*D19</f>
        <v>2500</v>
      </c>
      <c r="P19" s="128">
        <f>O19/6</f>
        <v>416.66666666666669</v>
      </c>
      <c r="Q19" s="128">
        <f>O19-P19</f>
        <v>2083.3333333333335</v>
      </c>
      <c r="R19" s="139">
        <v>0.5</v>
      </c>
      <c r="S19" s="126">
        <f>$N19*R19</f>
        <v>250</v>
      </c>
      <c r="T19" s="128">
        <f>Q19*R19</f>
        <v>1041.6666666666667</v>
      </c>
      <c r="U19" s="140"/>
      <c r="V19" s="120"/>
      <c r="W19" s="121"/>
      <c r="X19" s="129"/>
    </row>
    <row r="20" spans="2:24" s="122" customFormat="1">
      <c r="B20" s="122" t="s">
        <v>197</v>
      </c>
      <c r="C20" s="134"/>
      <c r="D20" s="135">
        <v>0</v>
      </c>
      <c r="E20" s="136">
        <v>0</v>
      </c>
      <c r="F20" s="141">
        <f>+F18</f>
        <v>1</v>
      </c>
      <c r="G20" s="138">
        <f>E20*F20</f>
        <v>0</v>
      </c>
      <c r="H20" s="136">
        <v>0</v>
      </c>
      <c r="I20" s="137">
        <v>0</v>
      </c>
      <c r="J20" s="137">
        <v>0</v>
      </c>
      <c r="K20" s="137">
        <v>0</v>
      </c>
      <c r="L20" s="137">
        <v>0</v>
      </c>
      <c r="M20" s="126">
        <f>SUM(H20:L20)*F20</f>
        <v>0</v>
      </c>
      <c r="N20" s="125">
        <f>G20-M20</f>
        <v>0</v>
      </c>
      <c r="O20" s="128">
        <f>N20*D20</f>
        <v>0</v>
      </c>
      <c r="P20" s="128">
        <f>O20/6</f>
        <v>0</v>
      </c>
      <c r="Q20" s="128">
        <f>O20-P20</f>
        <v>0</v>
      </c>
      <c r="R20" s="139">
        <v>0</v>
      </c>
      <c r="S20" s="126">
        <f>$N20*R20</f>
        <v>0</v>
      </c>
      <c r="T20" s="128">
        <f>Q20*R20</f>
        <v>0</v>
      </c>
      <c r="U20" s="140"/>
      <c r="V20" s="120"/>
      <c r="W20" s="121"/>
      <c r="X20" s="129"/>
    </row>
    <row r="21" spans="2:24" s="122" customFormat="1">
      <c r="B21" s="122" t="s">
        <v>198</v>
      </c>
      <c r="C21" s="134"/>
      <c r="D21" s="135">
        <v>10</v>
      </c>
      <c r="E21" s="142">
        <f>SUM(E18:E20)</f>
        <v>1200</v>
      </c>
      <c r="F21" s="141">
        <f>+F18</f>
        <v>1</v>
      </c>
      <c r="G21" s="138"/>
      <c r="H21" s="142"/>
      <c r="I21" s="141"/>
      <c r="J21" s="141"/>
      <c r="K21" s="141"/>
      <c r="L21" s="141"/>
      <c r="M21" s="126"/>
      <c r="N21" s="125">
        <f>SUM(N18:N20)</f>
        <v>1100</v>
      </c>
      <c r="O21" s="237" t="s">
        <v>199</v>
      </c>
      <c r="P21" s="237"/>
      <c r="Q21" s="238"/>
      <c r="R21" s="139">
        <v>0.2</v>
      </c>
      <c r="S21" s="126">
        <f>+(S18*R21)+(S19*R21)+(S20*R21)</f>
        <v>110</v>
      </c>
      <c r="T21" s="128">
        <f>-(+S21*D21)*(5/6)</f>
        <v>-916.66666666666674</v>
      </c>
      <c r="U21" s="140"/>
      <c r="V21" s="120"/>
      <c r="W21" s="121"/>
      <c r="X21" s="129"/>
    </row>
    <row r="22" spans="2:24" s="122" customFormat="1">
      <c r="B22" s="122" t="s">
        <v>204</v>
      </c>
      <c r="C22" s="134"/>
      <c r="D22" s="143"/>
      <c r="E22" s="142"/>
      <c r="F22" s="141"/>
      <c r="G22" s="144">
        <f>SUM(G18:G21)</f>
        <v>1200</v>
      </c>
      <c r="H22" s="142"/>
      <c r="I22" s="141"/>
      <c r="J22" s="141"/>
      <c r="K22" s="141"/>
      <c r="L22" s="141"/>
      <c r="M22" s="144">
        <f>SUM(M18:M21)</f>
        <v>100</v>
      </c>
      <c r="N22" s="125"/>
      <c r="O22" s="226"/>
      <c r="P22" s="226"/>
      <c r="Q22" s="145"/>
      <c r="R22" s="139"/>
      <c r="S22" s="126"/>
      <c r="T22" s="146">
        <f>SUM(T18:T21)</f>
        <v>3875</v>
      </c>
      <c r="U22" s="140"/>
      <c r="V22" s="120"/>
      <c r="W22" s="121"/>
      <c r="X22" s="129"/>
    </row>
    <row r="23" spans="2:24" s="122" customFormat="1">
      <c r="C23" s="134"/>
      <c r="D23" s="143"/>
      <c r="E23" s="142"/>
      <c r="F23" s="141"/>
      <c r="G23" s="149"/>
      <c r="H23" s="142"/>
      <c r="I23" s="141"/>
      <c r="J23" s="141"/>
      <c r="K23" s="141"/>
      <c r="L23" s="141"/>
      <c r="M23" s="147"/>
      <c r="N23" s="150"/>
      <c r="O23" s="151"/>
      <c r="P23" s="151"/>
      <c r="Q23" s="151"/>
      <c r="R23" s="152"/>
      <c r="S23" s="153"/>
      <c r="T23" s="151"/>
      <c r="U23" s="154"/>
      <c r="V23" s="155"/>
      <c r="W23" s="156"/>
      <c r="X23" s="129"/>
    </row>
    <row r="24" spans="2:24" s="122" customFormat="1">
      <c r="B24" s="133" t="s">
        <v>205</v>
      </c>
      <c r="C24" s="134"/>
      <c r="D24" s="124"/>
      <c r="E24" s="125"/>
      <c r="F24" s="126"/>
      <c r="G24" s="126"/>
      <c r="H24" s="125"/>
      <c r="I24" s="127"/>
      <c r="J24" s="127"/>
      <c r="K24" s="126"/>
      <c r="L24" s="126"/>
      <c r="M24" s="126"/>
      <c r="N24" s="125"/>
      <c r="O24" s="128"/>
      <c r="P24" s="128"/>
      <c r="Q24" s="128"/>
      <c r="R24" s="129"/>
      <c r="S24" s="126"/>
      <c r="T24" s="128"/>
      <c r="U24" s="154"/>
      <c r="V24" s="155"/>
      <c r="W24" s="156"/>
      <c r="X24" s="129"/>
    </row>
    <row r="25" spans="2:24" s="122" customFormat="1">
      <c r="B25" s="122" t="s">
        <v>193</v>
      </c>
      <c r="C25" s="134" t="s">
        <v>202</v>
      </c>
      <c r="D25" s="135">
        <v>10</v>
      </c>
      <c r="E25" s="136">
        <v>150</v>
      </c>
      <c r="F25" s="137">
        <v>1</v>
      </c>
      <c r="G25" s="138">
        <f>E25*F25</f>
        <v>150</v>
      </c>
      <c r="H25" s="136">
        <v>30</v>
      </c>
      <c r="I25" s="137">
        <v>0</v>
      </c>
      <c r="J25" s="137">
        <v>0</v>
      </c>
      <c r="K25" s="137">
        <v>0</v>
      </c>
      <c r="L25" s="137">
        <v>0</v>
      </c>
      <c r="M25" s="126">
        <f>SUM(H25:L25)*F25</f>
        <v>30</v>
      </c>
      <c r="N25" s="125">
        <f>G25-M25</f>
        <v>120</v>
      </c>
      <c r="O25" s="128">
        <f>N25*D25</f>
        <v>1200</v>
      </c>
      <c r="P25" s="128">
        <f>O25/6</f>
        <v>200</v>
      </c>
      <c r="Q25" s="128">
        <f>O25-P25</f>
        <v>1000</v>
      </c>
      <c r="R25" s="139">
        <v>0.6</v>
      </c>
      <c r="S25" s="126">
        <f>$N25*R25</f>
        <v>72</v>
      </c>
      <c r="T25" s="128">
        <f>Q25*R25</f>
        <v>600</v>
      </c>
      <c r="U25" s="154"/>
      <c r="V25" s="155"/>
      <c r="W25" s="156"/>
      <c r="X25" s="129"/>
    </row>
    <row r="26" spans="2:24" s="122" customFormat="1">
      <c r="B26" s="122" t="s">
        <v>195</v>
      </c>
      <c r="C26" s="134" t="s">
        <v>203</v>
      </c>
      <c r="D26" s="135">
        <v>5</v>
      </c>
      <c r="E26" s="136">
        <v>150</v>
      </c>
      <c r="F26" s="141">
        <f>+F25</f>
        <v>1</v>
      </c>
      <c r="G26" s="138">
        <f>E26*F26</f>
        <v>150</v>
      </c>
      <c r="H26" s="136">
        <v>0</v>
      </c>
      <c r="I26" s="137">
        <v>0</v>
      </c>
      <c r="J26" s="137">
        <v>0</v>
      </c>
      <c r="K26" s="137">
        <v>0</v>
      </c>
      <c r="L26" s="137">
        <v>0</v>
      </c>
      <c r="M26" s="126">
        <f>SUM(H26:L26)*F26</f>
        <v>0</v>
      </c>
      <c r="N26" s="125">
        <f>G26-M26</f>
        <v>150</v>
      </c>
      <c r="O26" s="128">
        <f>N26*D26</f>
        <v>750</v>
      </c>
      <c r="P26" s="128">
        <f>O26/6</f>
        <v>125</v>
      </c>
      <c r="Q26" s="128">
        <f>O26-P26</f>
        <v>625</v>
      </c>
      <c r="R26" s="139">
        <v>0.6</v>
      </c>
      <c r="S26" s="126">
        <f>$N26*R26</f>
        <v>90</v>
      </c>
      <c r="T26" s="128">
        <f>Q26*R26</f>
        <v>375</v>
      </c>
      <c r="U26" s="154"/>
      <c r="V26" s="155"/>
      <c r="W26" s="156"/>
      <c r="X26" s="129"/>
    </row>
    <row r="27" spans="2:24" s="122" customFormat="1">
      <c r="B27" s="122" t="s">
        <v>197</v>
      </c>
      <c r="C27" s="134"/>
      <c r="D27" s="135">
        <v>0</v>
      </c>
      <c r="E27" s="136">
        <v>0</v>
      </c>
      <c r="F27" s="141">
        <f>+F25</f>
        <v>1</v>
      </c>
      <c r="G27" s="138">
        <f>E27*F27</f>
        <v>0</v>
      </c>
      <c r="H27" s="136">
        <v>0</v>
      </c>
      <c r="I27" s="137">
        <v>0</v>
      </c>
      <c r="J27" s="137">
        <v>0</v>
      </c>
      <c r="K27" s="137">
        <v>0</v>
      </c>
      <c r="L27" s="137">
        <v>0</v>
      </c>
      <c r="M27" s="126">
        <f>SUM(H27:L27)*F27</f>
        <v>0</v>
      </c>
      <c r="N27" s="125">
        <f>G27-M27</f>
        <v>0</v>
      </c>
      <c r="O27" s="128">
        <f>N27*D27</f>
        <v>0</v>
      </c>
      <c r="P27" s="128">
        <f>O27/6</f>
        <v>0</v>
      </c>
      <c r="Q27" s="128">
        <f>O27-P27</f>
        <v>0</v>
      </c>
      <c r="R27" s="139">
        <v>0</v>
      </c>
      <c r="S27" s="126">
        <f>$N27*R27</f>
        <v>0</v>
      </c>
      <c r="T27" s="128">
        <f>Q27*R27</f>
        <v>0</v>
      </c>
      <c r="U27" s="154"/>
      <c r="V27" s="155"/>
      <c r="W27" s="156"/>
      <c r="X27" s="129"/>
    </row>
    <row r="28" spans="2:24" s="122" customFormat="1">
      <c r="B28" s="122" t="s">
        <v>198</v>
      </c>
      <c r="C28" s="134"/>
      <c r="D28" s="135">
        <v>0</v>
      </c>
      <c r="E28" s="142">
        <f>SUM(E25:E27)</f>
        <v>300</v>
      </c>
      <c r="F28" s="141">
        <f>+F25</f>
        <v>1</v>
      </c>
      <c r="G28" s="138"/>
      <c r="H28" s="142"/>
      <c r="I28" s="141"/>
      <c r="J28" s="141"/>
      <c r="K28" s="141"/>
      <c r="L28" s="141"/>
      <c r="M28" s="126"/>
      <c r="N28" s="125">
        <f>SUM(N25:N27)</f>
        <v>270</v>
      </c>
      <c r="O28" s="237" t="s">
        <v>199</v>
      </c>
      <c r="P28" s="237"/>
      <c r="Q28" s="238"/>
      <c r="R28" s="139">
        <v>0.2</v>
      </c>
      <c r="S28" s="126">
        <f>+(S25*R28)+(S27*R28)</f>
        <v>14.4</v>
      </c>
      <c r="T28" s="128">
        <f>-(+S28*D28)*(5/6)</f>
        <v>0</v>
      </c>
      <c r="U28" s="154"/>
      <c r="V28" s="155"/>
      <c r="W28" s="156"/>
      <c r="X28" s="129"/>
    </row>
    <row r="29" spans="2:24" s="122" customFormat="1">
      <c r="B29" s="122" t="s">
        <v>206</v>
      </c>
      <c r="C29" s="134"/>
      <c r="D29" s="143"/>
      <c r="E29" s="142"/>
      <c r="F29" s="141"/>
      <c r="G29" s="144">
        <f>SUM(G25:G28)</f>
        <v>300</v>
      </c>
      <c r="H29" s="142"/>
      <c r="I29" s="141"/>
      <c r="J29" s="141"/>
      <c r="K29" s="141"/>
      <c r="L29" s="141"/>
      <c r="M29" s="144">
        <f>SUM(M25:M28)</f>
        <v>30</v>
      </c>
      <c r="N29" s="125"/>
      <c r="O29" s="226"/>
      <c r="P29" s="226"/>
      <c r="Q29" s="145"/>
      <c r="R29" s="139"/>
      <c r="S29" s="126"/>
      <c r="T29" s="146">
        <f>SUM(T25:T28)</f>
        <v>975</v>
      </c>
      <c r="U29" s="154"/>
      <c r="V29" s="155"/>
      <c r="W29" s="156"/>
      <c r="X29" s="129"/>
    </row>
    <row r="30" spans="2:24" s="122" customFormat="1">
      <c r="C30" s="134"/>
      <c r="D30" s="143"/>
      <c r="E30" s="142"/>
      <c r="F30" s="141"/>
      <c r="G30" s="216"/>
      <c r="H30" s="142"/>
      <c r="I30" s="141"/>
      <c r="J30" s="141"/>
      <c r="K30" s="141"/>
      <c r="L30" s="141"/>
      <c r="M30" s="216"/>
      <c r="N30" s="125"/>
      <c r="O30" s="226"/>
      <c r="P30" s="226"/>
      <c r="Q30" s="145"/>
      <c r="R30" s="139"/>
      <c r="S30" s="126"/>
      <c r="T30" s="184"/>
      <c r="U30" s="154"/>
      <c r="V30" s="155"/>
      <c r="W30" s="156"/>
      <c r="X30" s="129"/>
    </row>
    <row r="31" spans="2:24" s="122" customFormat="1">
      <c r="B31" s="133" t="s">
        <v>207</v>
      </c>
      <c r="C31" s="134"/>
      <c r="D31" s="124"/>
      <c r="E31" s="125"/>
      <c r="F31" s="126"/>
      <c r="G31" s="126"/>
      <c r="H31" s="125"/>
      <c r="I31" s="127"/>
      <c r="J31" s="127"/>
      <c r="K31" s="126"/>
      <c r="L31" s="126"/>
      <c r="M31" s="126"/>
      <c r="N31" s="125"/>
      <c r="O31" s="128"/>
      <c r="P31" s="128"/>
      <c r="Q31" s="128"/>
      <c r="R31" s="129"/>
      <c r="S31" s="126"/>
      <c r="T31" s="128"/>
      <c r="U31" s="154"/>
      <c r="V31" s="155"/>
      <c r="W31" s="156"/>
      <c r="X31" s="129"/>
    </row>
    <row r="32" spans="2:24" s="122" customFormat="1">
      <c r="B32" s="122" t="s">
        <v>193</v>
      </c>
      <c r="C32" s="134" t="s">
        <v>202</v>
      </c>
      <c r="D32" s="135">
        <v>10</v>
      </c>
      <c r="E32" s="136">
        <v>400</v>
      </c>
      <c r="F32" s="137">
        <v>1</v>
      </c>
      <c r="G32" s="138">
        <f>E32*F32</f>
        <v>400</v>
      </c>
      <c r="H32" s="136">
        <v>100</v>
      </c>
      <c r="I32" s="137">
        <v>0</v>
      </c>
      <c r="J32" s="137">
        <v>0</v>
      </c>
      <c r="K32" s="137">
        <v>0</v>
      </c>
      <c r="L32" s="137">
        <v>0</v>
      </c>
      <c r="M32" s="126">
        <f>SUM(H32:L32)*F32</f>
        <v>100</v>
      </c>
      <c r="N32" s="125">
        <f>G32-M32</f>
        <v>300</v>
      </c>
      <c r="O32" s="128">
        <f>N32*D32</f>
        <v>3000</v>
      </c>
      <c r="P32" s="128">
        <f>O32/6</f>
        <v>500</v>
      </c>
      <c r="Q32" s="128">
        <f>O32-P32</f>
        <v>2500</v>
      </c>
      <c r="R32" s="139">
        <v>0.6</v>
      </c>
      <c r="S32" s="126">
        <f>$N32*R32</f>
        <v>180</v>
      </c>
      <c r="T32" s="128">
        <f>Q32*R32</f>
        <v>1500</v>
      </c>
      <c r="U32" s="154"/>
      <c r="V32" s="155"/>
      <c r="W32" s="156"/>
      <c r="X32" s="129"/>
    </row>
    <row r="33" spans="2:24" s="122" customFormat="1">
      <c r="B33" s="122" t="s">
        <v>195</v>
      </c>
      <c r="C33" s="134" t="s">
        <v>203</v>
      </c>
      <c r="D33" s="135">
        <v>5</v>
      </c>
      <c r="E33" s="136">
        <v>400</v>
      </c>
      <c r="F33" s="141">
        <f>+F32</f>
        <v>1</v>
      </c>
      <c r="G33" s="138">
        <f>E33*F33</f>
        <v>400</v>
      </c>
      <c r="H33" s="136">
        <v>0</v>
      </c>
      <c r="I33" s="137">
        <v>0</v>
      </c>
      <c r="J33" s="137">
        <v>0</v>
      </c>
      <c r="K33" s="137">
        <v>0</v>
      </c>
      <c r="L33" s="137">
        <v>0</v>
      </c>
      <c r="M33" s="126">
        <f>SUM(H33:L33)*F33</f>
        <v>0</v>
      </c>
      <c r="N33" s="125">
        <f>G33-M33</f>
        <v>400</v>
      </c>
      <c r="O33" s="128">
        <f>N33*D33</f>
        <v>2000</v>
      </c>
      <c r="P33" s="128">
        <f>O33/6</f>
        <v>333.33333333333331</v>
      </c>
      <c r="Q33" s="128">
        <f>O33-P33</f>
        <v>1666.6666666666667</v>
      </c>
      <c r="R33" s="139">
        <v>0.6</v>
      </c>
      <c r="S33" s="126">
        <f>$N33*R33</f>
        <v>240</v>
      </c>
      <c r="T33" s="128">
        <f>Q33*R33</f>
        <v>1000</v>
      </c>
      <c r="U33" s="154"/>
      <c r="V33" s="155"/>
      <c r="W33" s="156"/>
      <c r="X33" s="129"/>
    </row>
    <row r="34" spans="2:24" s="122" customFormat="1">
      <c r="B34" s="122" t="s">
        <v>197</v>
      </c>
      <c r="C34" s="134"/>
      <c r="D34" s="135">
        <v>0</v>
      </c>
      <c r="E34" s="136">
        <v>0</v>
      </c>
      <c r="F34" s="141">
        <f>+F32</f>
        <v>1</v>
      </c>
      <c r="G34" s="138">
        <f>E34*F34</f>
        <v>0</v>
      </c>
      <c r="H34" s="136">
        <v>0</v>
      </c>
      <c r="I34" s="137">
        <v>0</v>
      </c>
      <c r="J34" s="137">
        <v>0</v>
      </c>
      <c r="K34" s="137">
        <v>0</v>
      </c>
      <c r="L34" s="137">
        <v>0</v>
      </c>
      <c r="M34" s="126">
        <f>SUM(H34:L34)*F34</f>
        <v>0</v>
      </c>
      <c r="N34" s="125">
        <f>G34-M34</f>
        <v>0</v>
      </c>
      <c r="O34" s="128">
        <f>N34*D34</f>
        <v>0</v>
      </c>
      <c r="P34" s="128">
        <f>O34/6</f>
        <v>0</v>
      </c>
      <c r="Q34" s="128">
        <f>O34-P34</f>
        <v>0</v>
      </c>
      <c r="R34" s="139">
        <v>0</v>
      </c>
      <c r="S34" s="126">
        <f>$N34*R34</f>
        <v>0</v>
      </c>
      <c r="T34" s="128">
        <f>Q34*R34</f>
        <v>0</v>
      </c>
      <c r="U34" s="154"/>
      <c r="V34" s="155"/>
      <c r="W34" s="156"/>
      <c r="X34" s="129"/>
    </row>
    <row r="35" spans="2:24" s="122" customFormat="1">
      <c r="B35" s="122" t="s">
        <v>198</v>
      </c>
      <c r="C35" s="134"/>
      <c r="D35" s="135">
        <v>5</v>
      </c>
      <c r="E35" s="142">
        <f>SUM(E32:E34)</f>
        <v>800</v>
      </c>
      <c r="F35" s="141">
        <f>+F32</f>
        <v>1</v>
      </c>
      <c r="G35" s="138"/>
      <c r="H35" s="142"/>
      <c r="I35" s="141"/>
      <c r="J35" s="141"/>
      <c r="K35" s="141"/>
      <c r="L35" s="141"/>
      <c r="M35" s="126"/>
      <c r="N35" s="125">
        <f>SUM(N32:N34)</f>
        <v>700</v>
      </c>
      <c r="O35" s="237" t="s">
        <v>199</v>
      </c>
      <c r="P35" s="237"/>
      <c r="Q35" s="238"/>
      <c r="R35" s="139">
        <v>0.2</v>
      </c>
      <c r="S35" s="126">
        <f>+(S32*R35)+(S34*R35)</f>
        <v>36</v>
      </c>
      <c r="T35" s="128">
        <f>-(+S35*D35)*(5/6)</f>
        <v>-150</v>
      </c>
      <c r="U35" s="154"/>
      <c r="V35" s="155"/>
      <c r="W35" s="156"/>
      <c r="X35" s="129"/>
    </row>
    <row r="36" spans="2:24" s="122" customFormat="1">
      <c r="B36" s="122" t="s">
        <v>206</v>
      </c>
      <c r="C36" s="134"/>
      <c r="D36" s="143"/>
      <c r="E36" s="142"/>
      <c r="F36" s="141"/>
      <c r="G36" s="144">
        <f>SUM(G32:G35)</f>
        <v>800</v>
      </c>
      <c r="H36" s="142"/>
      <c r="I36" s="141"/>
      <c r="J36" s="141"/>
      <c r="K36" s="141"/>
      <c r="L36" s="141"/>
      <c r="M36" s="144">
        <f>SUM(M32:M35)</f>
        <v>100</v>
      </c>
      <c r="N36" s="125"/>
      <c r="O36" s="226"/>
      <c r="P36" s="226"/>
      <c r="Q36" s="145"/>
      <c r="R36" s="139"/>
      <c r="S36" s="126"/>
      <c r="T36" s="146">
        <f>SUM(T32:T35)</f>
        <v>2350</v>
      </c>
      <c r="U36" s="154"/>
      <c r="V36" s="155"/>
      <c r="W36" s="156"/>
      <c r="X36" s="129"/>
    </row>
    <row r="37" spans="2:24" s="122" customFormat="1">
      <c r="C37" s="134"/>
      <c r="D37" s="143"/>
      <c r="E37" s="142"/>
      <c r="F37" s="141"/>
      <c r="G37" s="149"/>
      <c r="H37" s="142"/>
      <c r="I37" s="141"/>
      <c r="J37" s="141"/>
      <c r="K37" s="141"/>
      <c r="L37" s="141"/>
      <c r="M37" s="147"/>
      <c r="N37" s="150"/>
      <c r="O37" s="151"/>
      <c r="P37" s="151"/>
      <c r="Q37" s="151"/>
      <c r="R37" s="152"/>
      <c r="S37" s="153"/>
      <c r="T37" s="151"/>
      <c r="U37" s="154"/>
      <c r="V37" s="155"/>
      <c r="W37" s="156"/>
      <c r="X37" s="129"/>
    </row>
    <row r="38" spans="2:24" s="122" customFormat="1">
      <c r="B38" s="133" t="s">
        <v>208</v>
      </c>
      <c r="C38" s="134"/>
      <c r="D38" s="143"/>
      <c r="E38" s="142"/>
      <c r="F38" s="141"/>
      <c r="G38" s="149"/>
      <c r="H38" s="142"/>
      <c r="I38" s="141"/>
      <c r="J38" s="141"/>
      <c r="K38" s="141"/>
      <c r="L38" s="141"/>
      <c r="M38" s="153"/>
      <c r="N38" s="150"/>
      <c r="O38" s="151"/>
      <c r="P38" s="151"/>
      <c r="Q38" s="151"/>
      <c r="R38" s="152"/>
      <c r="S38" s="153"/>
      <c r="T38" s="151"/>
      <c r="U38" s="154"/>
      <c r="V38" s="155"/>
      <c r="W38" s="156"/>
      <c r="X38" s="129"/>
    </row>
    <row r="39" spans="2:24" s="122" customFormat="1">
      <c r="B39" s="122" t="s">
        <v>193</v>
      </c>
      <c r="C39" s="134" t="s">
        <v>209</v>
      </c>
      <c r="D39" s="135">
        <v>10</v>
      </c>
      <c r="E39" s="136">
        <v>300</v>
      </c>
      <c r="F39" s="137">
        <v>1</v>
      </c>
      <c r="G39" s="138">
        <f>E39*F39</f>
        <v>300</v>
      </c>
      <c r="H39" s="136">
        <v>30</v>
      </c>
      <c r="I39" s="137">
        <v>0</v>
      </c>
      <c r="J39" s="137">
        <v>0</v>
      </c>
      <c r="K39" s="137">
        <v>0</v>
      </c>
      <c r="L39" s="137">
        <v>0</v>
      </c>
      <c r="M39" s="126">
        <f>SUM(H39:L39)*F39</f>
        <v>30</v>
      </c>
      <c r="N39" s="125">
        <f>G39-M39</f>
        <v>270</v>
      </c>
      <c r="O39" s="128">
        <f>N39*D39</f>
        <v>2700</v>
      </c>
      <c r="P39" s="128">
        <f>O39/6</f>
        <v>450</v>
      </c>
      <c r="Q39" s="128">
        <f>O39-P39</f>
        <v>2250</v>
      </c>
      <c r="R39" s="139">
        <v>0.4</v>
      </c>
      <c r="S39" s="126">
        <f>$N39*R39</f>
        <v>108</v>
      </c>
      <c r="T39" s="128">
        <f>Q39*R39</f>
        <v>900</v>
      </c>
      <c r="U39" s="140">
        <v>0.45</v>
      </c>
      <c r="V39" s="120">
        <f>$G39*U39</f>
        <v>135</v>
      </c>
      <c r="W39" s="121">
        <f>T39*U39</f>
        <v>405</v>
      </c>
      <c r="X39" s="129"/>
    </row>
    <row r="40" spans="2:24" s="122" customFormat="1">
      <c r="B40" s="122" t="s">
        <v>193</v>
      </c>
      <c r="C40" s="134" t="s">
        <v>210</v>
      </c>
      <c r="D40" s="135">
        <v>10</v>
      </c>
      <c r="E40" s="136">
        <v>200</v>
      </c>
      <c r="F40" s="141">
        <f>+F39</f>
        <v>1</v>
      </c>
      <c r="G40" s="138">
        <f>E40*F40</f>
        <v>200</v>
      </c>
      <c r="H40" s="136">
        <v>30</v>
      </c>
      <c r="I40" s="137">
        <v>0</v>
      </c>
      <c r="J40" s="137">
        <v>0</v>
      </c>
      <c r="K40" s="137">
        <v>0</v>
      </c>
      <c r="L40" s="137">
        <v>0</v>
      </c>
      <c r="M40" s="126">
        <f>SUM(H40:L40)*F40</f>
        <v>30</v>
      </c>
      <c r="N40" s="125">
        <f>G40-M40</f>
        <v>170</v>
      </c>
      <c r="O40" s="128">
        <f>N40*D40</f>
        <v>1700</v>
      </c>
      <c r="P40" s="128">
        <f>O40/6</f>
        <v>283.33333333333331</v>
      </c>
      <c r="Q40" s="128">
        <f>O40-P40</f>
        <v>1416.6666666666667</v>
      </c>
      <c r="R40" s="139">
        <v>0.4</v>
      </c>
      <c r="S40" s="126">
        <f>$N40*R40</f>
        <v>68</v>
      </c>
      <c r="T40" s="128">
        <f>Q40*R40</f>
        <v>566.66666666666674</v>
      </c>
      <c r="U40" s="140">
        <v>0</v>
      </c>
      <c r="V40" s="120">
        <f>$G40*U40</f>
        <v>0</v>
      </c>
      <c r="W40" s="121">
        <f>T40*U40</f>
        <v>0</v>
      </c>
      <c r="X40" s="129"/>
    </row>
    <row r="41" spans="2:24" s="122" customFormat="1">
      <c r="C41" s="134"/>
      <c r="D41" s="135">
        <v>0</v>
      </c>
      <c r="E41" s="136">
        <v>0</v>
      </c>
      <c r="F41" s="141">
        <f>F39</f>
        <v>1</v>
      </c>
      <c r="G41" s="138">
        <f>E41*F41</f>
        <v>0</v>
      </c>
      <c r="H41" s="136">
        <v>0</v>
      </c>
      <c r="I41" s="137">
        <v>0</v>
      </c>
      <c r="J41" s="137">
        <v>0</v>
      </c>
      <c r="K41" s="137">
        <v>0</v>
      </c>
      <c r="L41" s="137">
        <v>0</v>
      </c>
      <c r="M41" s="126">
        <f>SUM(H41:L41)*F41</f>
        <v>0</v>
      </c>
      <c r="N41" s="125">
        <f>G41-M41</f>
        <v>0</v>
      </c>
      <c r="O41" s="128">
        <f>N41*D41</f>
        <v>0</v>
      </c>
      <c r="P41" s="128">
        <f>O41/6</f>
        <v>0</v>
      </c>
      <c r="Q41" s="128">
        <f>O41-P41</f>
        <v>0</v>
      </c>
      <c r="R41" s="139">
        <v>0</v>
      </c>
      <c r="S41" s="126">
        <f>$N41*R41</f>
        <v>0</v>
      </c>
      <c r="T41" s="128">
        <f>Q41*R41</f>
        <v>0</v>
      </c>
      <c r="U41" s="140">
        <v>0</v>
      </c>
      <c r="V41" s="120">
        <f>$G41*U41</f>
        <v>0</v>
      </c>
      <c r="W41" s="121">
        <f>T41*U41</f>
        <v>0</v>
      </c>
      <c r="X41" s="129"/>
    </row>
    <row r="42" spans="2:24" s="122" customFormat="1">
      <c r="B42" s="122" t="s">
        <v>198</v>
      </c>
      <c r="C42" s="134"/>
      <c r="D42" s="135">
        <v>5</v>
      </c>
      <c r="E42" s="142">
        <f>SUM(E39:E41)</f>
        <v>500</v>
      </c>
      <c r="F42" s="141">
        <f>F39</f>
        <v>1</v>
      </c>
      <c r="G42" s="138"/>
      <c r="H42" s="142"/>
      <c r="I42" s="141"/>
      <c r="J42" s="141"/>
      <c r="K42" s="141"/>
      <c r="L42" s="141"/>
      <c r="M42" s="126">
        <v>0</v>
      </c>
      <c r="N42" s="125">
        <f>SUM(N39:N41)</f>
        <v>440</v>
      </c>
      <c r="O42" s="237" t="s">
        <v>199</v>
      </c>
      <c r="P42" s="237"/>
      <c r="Q42" s="238"/>
      <c r="R42" s="139">
        <v>0.2</v>
      </c>
      <c r="S42" s="126">
        <f>+(S39*R42)+(S41*R42)</f>
        <v>21.6</v>
      </c>
      <c r="T42" s="128">
        <f>-(+S42*D42)*(5/6)</f>
        <v>-90</v>
      </c>
      <c r="U42" s="140">
        <v>0.1</v>
      </c>
      <c r="V42" s="120">
        <f>$G42*U39*U42</f>
        <v>0</v>
      </c>
      <c r="W42" s="121">
        <f>$D42*$N42*U39*U42*5/6</f>
        <v>82.5</v>
      </c>
      <c r="X42" s="129"/>
    </row>
    <row r="43" spans="2:24" s="122" customFormat="1">
      <c r="B43" s="122" t="s">
        <v>211</v>
      </c>
      <c r="C43" s="134"/>
      <c r="D43" s="124"/>
      <c r="E43" s="142"/>
      <c r="F43" s="141"/>
      <c r="G43" s="144">
        <f>SUM(G39:G42)</f>
        <v>500</v>
      </c>
      <c r="H43" s="142"/>
      <c r="I43" s="141"/>
      <c r="J43" s="141"/>
      <c r="K43" s="141"/>
      <c r="L43" s="141"/>
      <c r="M43" s="144">
        <f>SUM(M39:M42)</f>
        <v>60</v>
      </c>
      <c r="N43" s="125"/>
      <c r="O43" s="226"/>
      <c r="P43" s="226"/>
      <c r="Q43" s="145"/>
      <c r="R43" s="152"/>
      <c r="S43" s="126"/>
      <c r="T43" s="146">
        <f>SUM(T39:T42)</f>
        <v>1376.6666666666667</v>
      </c>
      <c r="U43" s="140"/>
      <c r="V43" s="120"/>
      <c r="W43" s="121"/>
      <c r="X43" s="129"/>
    </row>
    <row r="44" spans="2:24" s="122" customFormat="1">
      <c r="C44" s="134"/>
      <c r="D44" s="124"/>
      <c r="E44" s="142"/>
      <c r="F44" s="141"/>
      <c r="G44" s="216"/>
      <c r="H44" s="142"/>
      <c r="I44" s="141"/>
      <c r="J44" s="141"/>
      <c r="K44" s="141"/>
      <c r="L44" s="141"/>
      <c r="M44" s="216"/>
      <c r="N44" s="125"/>
      <c r="O44" s="226"/>
      <c r="P44" s="226"/>
      <c r="Q44" s="145"/>
      <c r="R44" s="152"/>
      <c r="S44" s="126"/>
      <c r="T44" s="184"/>
      <c r="U44" s="140"/>
      <c r="V44" s="120"/>
      <c r="W44" s="121"/>
      <c r="X44" s="129"/>
    </row>
    <row r="45" spans="2:24" s="122" customFormat="1">
      <c r="B45" s="133" t="s">
        <v>212</v>
      </c>
      <c r="C45" s="134"/>
      <c r="D45" s="143"/>
      <c r="E45" s="142"/>
      <c r="F45" s="141"/>
      <c r="G45" s="149"/>
      <c r="H45" s="142"/>
      <c r="I45" s="141"/>
      <c r="J45" s="141"/>
      <c r="K45" s="141"/>
      <c r="L45" s="141"/>
      <c r="M45" s="153"/>
      <c r="N45" s="150"/>
      <c r="O45" s="151"/>
      <c r="P45" s="151"/>
      <c r="Q45" s="151"/>
      <c r="R45" s="152"/>
      <c r="S45" s="153"/>
      <c r="T45" s="151"/>
      <c r="U45" s="154"/>
      <c r="V45" s="155"/>
      <c r="W45" s="156"/>
      <c r="X45" s="129"/>
    </row>
    <row r="46" spans="2:24" s="122" customFormat="1">
      <c r="B46" s="122" t="s">
        <v>193</v>
      </c>
      <c r="C46" s="134" t="s">
        <v>202</v>
      </c>
      <c r="D46" s="135">
        <v>5</v>
      </c>
      <c r="E46" s="136">
        <v>200</v>
      </c>
      <c r="F46" s="137">
        <v>1</v>
      </c>
      <c r="G46" s="138">
        <f>E46*F46</f>
        <v>200</v>
      </c>
      <c r="H46" s="136">
        <v>20</v>
      </c>
      <c r="I46" s="137">
        <v>0</v>
      </c>
      <c r="J46" s="137">
        <v>0</v>
      </c>
      <c r="K46" s="137">
        <v>0</v>
      </c>
      <c r="L46" s="137">
        <v>0</v>
      </c>
      <c r="M46" s="126">
        <f>SUM(H46:L46)*F46</f>
        <v>20</v>
      </c>
      <c r="N46" s="125">
        <f>G46-M46</f>
        <v>180</v>
      </c>
      <c r="O46" s="128">
        <f>N46*D46</f>
        <v>900</v>
      </c>
      <c r="P46" s="128">
        <f>O46/6</f>
        <v>150</v>
      </c>
      <c r="Q46" s="128">
        <f>O46-P46</f>
        <v>750</v>
      </c>
      <c r="R46" s="139">
        <v>0.4</v>
      </c>
      <c r="S46" s="126">
        <f>$N46*R46</f>
        <v>72</v>
      </c>
      <c r="T46" s="128">
        <f>Q46*R46</f>
        <v>300</v>
      </c>
      <c r="U46" s="140">
        <v>0.45</v>
      </c>
      <c r="V46" s="120">
        <f>$G46*U46</f>
        <v>90</v>
      </c>
      <c r="W46" s="121">
        <f>T46*U46</f>
        <v>135</v>
      </c>
      <c r="X46" s="129"/>
    </row>
    <row r="47" spans="2:24" s="122" customFormat="1">
      <c r="B47" s="122" t="s">
        <v>193</v>
      </c>
      <c r="C47" s="134" t="s">
        <v>203</v>
      </c>
      <c r="D47" s="135">
        <v>0</v>
      </c>
      <c r="E47" s="136">
        <v>300</v>
      </c>
      <c r="F47" s="141">
        <f>+F46</f>
        <v>1</v>
      </c>
      <c r="G47" s="138">
        <f>E47*F47</f>
        <v>300</v>
      </c>
      <c r="H47" s="136">
        <v>0</v>
      </c>
      <c r="I47" s="137">
        <v>0</v>
      </c>
      <c r="J47" s="137">
        <v>0</v>
      </c>
      <c r="K47" s="137">
        <v>0</v>
      </c>
      <c r="L47" s="137">
        <v>0</v>
      </c>
      <c r="M47" s="126">
        <f>SUM(H47:L47)*F47</f>
        <v>0</v>
      </c>
      <c r="N47" s="125">
        <f>G47-M47</f>
        <v>300</v>
      </c>
      <c r="O47" s="128">
        <f>N47*D47</f>
        <v>0</v>
      </c>
      <c r="P47" s="128">
        <f>O47/6</f>
        <v>0</v>
      </c>
      <c r="Q47" s="128">
        <f>O47-P47</f>
        <v>0</v>
      </c>
      <c r="R47" s="139">
        <v>0.4</v>
      </c>
      <c r="S47" s="126">
        <f>$N47*R47</f>
        <v>120</v>
      </c>
      <c r="T47" s="128">
        <f>Q47*R47</f>
        <v>0</v>
      </c>
      <c r="U47" s="140">
        <v>0</v>
      </c>
      <c r="V47" s="120">
        <f>$G47*U47</f>
        <v>0</v>
      </c>
      <c r="W47" s="121">
        <f>T47*U47</f>
        <v>0</v>
      </c>
      <c r="X47" s="129"/>
    </row>
    <row r="48" spans="2:24" s="122" customFormat="1">
      <c r="C48" s="134"/>
      <c r="D48" s="135">
        <v>0</v>
      </c>
      <c r="E48" s="136">
        <v>0</v>
      </c>
      <c r="F48" s="141">
        <f>F46</f>
        <v>1</v>
      </c>
      <c r="G48" s="138">
        <f>E48*F48</f>
        <v>0</v>
      </c>
      <c r="H48" s="136">
        <v>0</v>
      </c>
      <c r="I48" s="137">
        <v>0</v>
      </c>
      <c r="J48" s="137">
        <v>0</v>
      </c>
      <c r="K48" s="137">
        <v>0</v>
      </c>
      <c r="L48" s="137">
        <v>0</v>
      </c>
      <c r="M48" s="126">
        <f>SUM(H48:L48)*F48</f>
        <v>0</v>
      </c>
      <c r="N48" s="125">
        <f>G48-M48</f>
        <v>0</v>
      </c>
      <c r="O48" s="128">
        <f>N48*D48</f>
        <v>0</v>
      </c>
      <c r="P48" s="128">
        <f>O48/6</f>
        <v>0</v>
      </c>
      <c r="Q48" s="128">
        <f>O48-P48</f>
        <v>0</v>
      </c>
      <c r="R48" s="139">
        <v>0</v>
      </c>
      <c r="S48" s="126">
        <f>$N48*R48</f>
        <v>0</v>
      </c>
      <c r="T48" s="128">
        <f>Q48*R48</f>
        <v>0</v>
      </c>
      <c r="U48" s="140">
        <v>0</v>
      </c>
      <c r="V48" s="120">
        <f>$G48*U48</f>
        <v>0</v>
      </c>
      <c r="W48" s="121">
        <f>T48*U48</f>
        <v>0</v>
      </c>
      <c r="X48" s="129"/>
    </row>
    <row r="49" spans="1:29" s="122" customFormat="1">
      <c r="B49" s="122" t="s">
        <v>198</v>
      </c>
      <c r="C49" s="134"/>
      <c r="D49" s="135">
        <v>2.5</v>
      </c>
      <c r="E49" s="142">
        <f>SUM(E46:E48)</f>
        <v>500</v>
      </c>
      <c r="F49" s="141">
        <f>F46</f>
        <v>1</v>
      </c>
      <c r="G49" s="138"/>
      <c r="H49" s="142"/>
      <c r="I49" s="141"/>
      <c r="J49" s="141"/>
      <c r="K49" s="141"/>
      <c r="L49" s="141"/>
      <c r="M49" s="126">
        <v>0</v>
      </c>
      <c r="N49" s="125">
        <f>SUM(N46:N48)</f>
        <v>480</v>
      </c>
      <c r="O49" s="237" t="s">
        <v>199</v>
      </c>
      <c r="P49" s="237"/>
      <c r="Q49" s="238"/>
      <c r="R49" s="139">
        <v>0.2</v>
      </c>
      <c r="S49" s="126">
        <f>+(S46*R49)+(S48*R49)</f>
        <v>14.4</v>
      </c>
      <c r="T49" s="128">
        <f>-(+S49*D49)*(5/6)</f>
        <v>-30</v>
      </c>
      <c r="U49" s="140">
        <v>0.1</v>
      </c>
      <c r="V49" s="120">
        <f>$G49*U46*U49</f>
        <v>0</v>
      </c>
      <c r="W49" s="121">
        <f>$D49*$N49*U46*U49*5/6</f>
        <v>45</v>
      </c>
      <c r="X49" s="129"/>
    </row>
    <row r="50" spans="1:29" s="122" customFormat="1">
      <c r="B50" s="122" t="s">
        <v>211</v>
      </c>
      <c r="C50" s="134"/>
      <c r="D50" s="124"/>
      <c r="E50" s="142"/>
      <c r="F50" s="141"/>
      <c r="G50" s="144">
        <f>SUM(G46:G49)</f>
        <v>500</v>
      </c>
      <c r="H50" s="142"/>
      <c r="I50" s="141"/>
      <c r="J50" s="141"/>
      <c r="K50" s="141"/>
      <c r="L50" s="141"/>
      <c r="M50" s="144">
        <f>SUM(M46:M49)</f>
        <v>20</v>
      </c>
      <c r="N50" s="125"/>
      <c r="O50" s="226"/>
      <c r="P50" s="226"/>
      <c r="Q50" s="145"/>
      <c r="R50" s="152"/>
      <c r="S50" s="126"/>
      <c r="T50" s="146">
        <f>SUM(T46:T49)</f>
        <v>270</v>
      </c>
      <c r="U50" s="140"/>
      <c r="V50" s="120"/>
      <c r="W50" s="121"/>
      <c r="X50" s="129"/>
    </row>
    <row r="51" spans="1:29" s="122" customFormat="1">
      <c r="C51" s="134"/>
      <c r="D51" s="124"/>
      <c r="E51" s="142"/>
      <c r="F51" s="141"/>
      <c r="G51" s="216"/>
      <c r="H51" s="142"/>
      <c r="I51" s="141"/>
      <c r="J51" s="141"/>
      <c r="K51" s="141"/>
      <c r="L51" s="141"/>
      <c r="M51" s="216"/>
      <c r="N51" s="125"/>
      <c r="O51" s="226"/>
      <c r="P51" s="226"/>
      <c r="Q51" s="145"/>
      <c r="R51" s="152"/>
      <c r="S51" s="126"/>
      <c r="T51" s="184"/>
      <c r="U51" s="140"/>
      <c r="V51" s="120"/>
      <c r="W51" s="121"/>
      <c r="X51" s="129"/>
    </row>
    <row r="52" spans="1:29" s="122" customFormat="1">
      <c r="B52" s="133" t="s">
        <v>213</v>
      </c>
      <c r="C52" s="134"/>
      <c r="D52" s="143"/>
      <c r="E52" s="142"/>
      <c r="F52" s="141"/>
      <c r="G52" s="149"/>
      <c r="H52" s="142"/>
      <c r="I52" s="141"/>
      <c r="J52" s="141"/>
      <c r="K52" s="141"/>
      <c r="L52" s="141"/>
      <c r="M52" s="153"/>
      <c r="N52" s="150"/>
      <c r="O52" s="151"/>
      <c r="P52" s="151"/>
      <c r="Q52" s="151"/>
      <c r="R52" s="152"/>
      <c r="S52" s="153"/>
      <c r="T52" s="151"/>
      <c r="U52" s="154"/>
      <c r="V52" s="155"/>
      <c r="W52" s="156"/>
      <c r="X52" s="129"/>
    </row>
    <row r="53" spans="1:29" s="122" customFormat="1">
      <c r="B53" s="122" t="s">
        <v>193</v>
      </c>
      <c r="C53" s="134" t="s">
        <v>202</v>
      </c>
      <c r="D53" s="135">
        <v>15</v>
      </c>
      <c r="E53" s="136">
        <v>46</v>
      </c>
      <c r="F53" s="137">
        <v>2</v>
      </c>
      <c r="G53" s="138">
        <f>E53*F53</f>
        <v>92</v>
      </c>
      <c r="H53" s="136">
        <v>20</v>
      </c>
      <c r="I53" s="137">
        <v>0</v>
      </c>
      <c r="J53" s="137">
        <v>0</v>
      </c>
      <c r="K53" s="137">
        <v>0</v>
      </c>
      <c r="L53" s="137">
        <v>0</v>
      </c>
      <c r="M53" s="126">
        <f>SUM(H53:L53)*F53</f>
        <v>40</v>
      </c>
      <c r="N53" s="125">
        <f>G53-M53</f>
        <v>52</v>
      </c>
      <c r="O53" s="128">
        <f>N53*D53</f>
        <v>780</v>
      </c>
      <c r="P53" s="128">
        <f>O53/6</f>
        <v>130</v>
      </c>
      <c r="Q53" s="128">
        <f>O53-P53</f>
        <v>650</v>
      </c>
      <c r="R53" s="139">
        <v>0.4</v>
      </c>
      <c r="S53" s="126">
        <f>$N53*R53</f>
        <v>20.8</v>
      </c>
      <c r="T53" s="128">
        <f>Q53*R53</f>
        <v>260</v>
      </c>
      <c r="U53" s="140">
        <v>0.45</v>
      </c>
      <c r="V53" s="120">
        <f>$G53*U53</f>
        <v>41.4</v>
      </c>
      <c r="W53" s="121">
        <f>T53*U53</f>
        <v>117</v>
      </c>
      <c r="X53" s="129"/>
    </row>
    <row r="54" spans="1:29" s="122" customFormat="1">
      <c r="B54" s="122" t="s">
        <v>195</v>
      </c>
      <c r="C54" s="134" t="s">
        <v>203</v>
      </c>
      <c r="D54" s="135">
        <v>10</v>
      </c>
      <c r="E54" s="136">
        <v>70</v>
      </c>
      <c r="F54" s="141">
        <f>+F53</f>
        <v>2</v>
      </c>
      <c r="G54" s="138">
        <f>E54*F54</f>
        <v>140</v>
      </c>
      <c r="H54" s="136">
        <v>0</v>
      </c>
      <c r="I54" s="137">
        <v>0</v>
      </c>
      <c r="J54" s="137">
        <v>0</v>
      </c>
      <c r="K54" s="137">
        <v>0</v>
      </c>
      <c r="L54" s="137">
        <v>0</v>
      </c>
      <c r="M54" s="126">
        <f>SUM(H54:L54)*F54</f>
        <v>0</v>
      </c>
      <c r="N54" s="125">
        <f>G54-M54</f>
        <v>140</v>
      </c>
      <c r="O54" s="128">
        <f>N54*D54</f>
        <v>1400</v>
      </c>
      <c r="P54" s="128">
        <f>O54/6</f>
        <v>233.33333333333334</v>
      </c>
      <c r="Q54" s="128">
        <f>O54-P54</f>
        <v>1166.6666666666667</v>
      </c>
      <c r="R54" s="139">
        <v>0.4</v>
      </c>
      <c r="S54" s="126">
        <f>$N54*R54</f>
        <v>56</v>
      </c>
      <c r="T54" s="128">
        <f>Q54*R54</f>
        <v>466.66666666666674</v>
      </c>
      <c r="U54" s="140">
        <v>0</v>
      </c>
      <c r="V54" s="120">
        <f>$G54*U54</f>
        <v>0</v>
      </c>
      <c r="W54" s="121">
        <f>T54*U54</f>
        <v>0</v>
      </c>
      <c r="X54" s="129"/>
    </row>
    <row r="55" spans="1:29" s="122" customFormat="1">
      <c r="C55" s="134"/>
      <c r="D55" s="135">
        <v>0</v>
      </c>
      <c r="E55" s="136">
        <v>0</v>
      </c>
      <c r="F55" s="141">
        <f>F53</f>
        <v>2</v>
      </c>
      <c r="G55" s="138">
        <f>E55*F55</f>
        <v>0</v>
      </c>
      <c r="H55" s="136">
        <v>0</v>
      </c>
      <c r="I55" s="137">
        <v>0</v>
      </c>
      <c r="J55" s="137">
        <v>0</v>
      </c>
      <c r="K55" s="137">
        <v>0</v>
      </c>
      <c r="L55" s="137">
        <v>0</v>
      </c>
      <c r="M55" s="126">
        <f>SUM(H55:L55)*F55</f>
        <v>0</v>
      </c>
      <c r="N55" s="125">
        <f>G55-M55</f>
        <v>0</v>
      </c>
      <c r="O55" s="128">
        <f>N55*D55</f>
        <v>0</v>
      </c>
      <c r="P55" s="128">
        <f>O55/6</f>
        <v>0</v>
      </c>
      <c r="Q55" s="128">
        <f>O55-P55</f>
        <v>0</v>
      </c>
      <c r="R55" s="139">
        <v>0</v>
      </c>
      <c r="S55" s="126">
        <f>$N55*R55</f>
        <v>0</v>
      </c>
      <c r="T55" s="128">
        <f>Q55*R55</f>
        <v>0</v>
      </c>
      <c r="U55" s="140">
        <v>0</v>
      </c>
      <c r="V55" s="120">
        <f>$G55*U55</f>
        <v>0</v>
      </c>
      <c r="W55" s="121">
        <f>T55*U55</f>
        <v>0</v>
      </c>
      <c r="X55" s="129"/>
    </row>
    <row r="56" spans="1:29" s="122" customFormat="1">
      <c r="B56" s="122" t="s">
        <v>198</v>
      </c>
      <c r="C56" s="134"/>
      <c r="D56" s="135">
        <v>5</v>
      </c>
      <c r="E56" s="142">
        <f>SUM(E53:E55)</f>
        <v>116</v>
      </c>
      <c r="F56" s="141">
        <f>F53</f>
        <v>2</v>
      </c>
      <c r="G56" s="138"/>
      <c r="H56" s="142"/>
      <c r="I56" s="141"/>
      <c r="J56" s="141"/>
      <c r="K56" s="141"/>
      <c r="L56" s="141"/>
      <c r="M56" s="126">
        <v>0</v>
      </c>
      <c r="N56" s="125">
        <f>SUM(N53:N55)</f>
        <v>192</v>
      </c>
      <c r="O56" s="237" t="s">
        <v>199</v>
      </c>
      <c r="P56" s="237"/>
      <c r="Q56" s="238"/>
      <c r="R56" s="139">
        <v>0.2</v>
      </c>
      <c r="S56" s="126">
        <f>+(S53*R56)+(S55*R56)</f>
        <v>4.16</v>
      </c>
      <c r="T56" s="128">
        <f>-(+S56*D56)*(5/6)</f>
        <v>-17.333333333333336</v>
      </c>
      <c r="U56" s="140">
        <v>0.1</v>
      </c>
      <c r="V56" s="120">
        <f>$G56*U53*U56</f>
        <v>0</v>
      </c>
      <c r="W56" s="121">
        <f>$D56*$N56*U53*U56*5/6</f>
        <v>36</v>
      </c>
      <c r="X56" s="129"/>
    </row>
    <row r="57" spans="1:29" s="122" customFormat="1">
      <c r="B57" s="122" t="s">
        <v>211</v>
      </c>
      <c r="C57" s="134"/>
      <c r="D57" s="124"/>
      <c r="E57" s="142"/>
      <c r="F57" s="141"/>
      <c r="G57" s="144">
        <f>SUM(G53:G56)</f>
        <v>232</v>
      </c>
      <c r="H57" s="142"/>
      <c r="I57" s="141"/>
      <c r="J57" s="141"/>
      <c r="K57" s="141"/>
      <c r="L57" s="141"/>
      <c r="M57" s="144">
        <f>SUM(M53:M56)</f>
        <v>40</v>
      </c>
      <c r="N57" s="125"/>
      <c r="O57" s="226"/>
      <c r="P57" s="226"/>
      <c r="Q57" s="145"/>
      <c r="R57" s="152"/>
      <c r="S57" s="126"/>
      <c r="T57" s="146">
        <f>SUM(T53:T56)</f>
        <v>709.33333333333337</v>
      </c>
      <c r="U57" s="140"/>
      <c r="V57" s="120"/>
      <c r="W57" s="121"/>
      <c r="X57" s="129"/>
    </row>
    <row r="58" spans="1:29" s="122" customFormat="1">
      <c r="D58" s="124"/>
      <c r="E58" s="125"/>
      <c r="F58" s="126"/>
      <c r="G58" s="138"/>
      <c r="H58" s="125"/>
      <c r="I58" s="127"/>
      <c r="J58" s="127"/>
      <c r="K58" s="126"/>
      <c r="L58" s="126"/>
      <c r="M58" s="147"/>
      <c r="N58" s="125"/>
      <c r="O58" s="128"/>
      <c r="P58" s="128"/>
      <c r="Q58" s="128"/>
      <c r="R58" s="129"/>
      <c r="S58" s="126"/>
      <c r="T58" s="128"/>
      <c r="U58" s="119"/>
      <c r="V58" s="120"/>
      <c r="W58" s="121"/>
      <c r="X58" s="129"/>
    </row>
    <row r="59" spans="1:29" s="133" customFormat="1" ht="14.7" thickBot="1">
      <c r="A59" s="157"/>
      <c r="B59" s="157" t="s">
        <v>8</v>
      </c>
      <c r="C59" s="157"/>
      <c r="D59" s="158"/>
      <c r="E59" s="159"/>
      <c r="F59" s="161">
        <f>F11+F12+F18+F25+F32+F39+F40+F46+F53</f>
        <v>10</v>
      </c>
      <c r="G59" s="161">
        <f>+G43+G22+G15+G29+G36+G50+G57</f>
        <v>4532</v>
      </c>
      <c r="H59" s="159"/>
      <c r="I59" s="160"/>
      <c r="J59" s="160"/>
      <c r="K59" s="160"/>
      <c r="L59" s="160"/>
      <c r="M59" s="161">
        <f>+M43+M22+M15+M29+M36+M50+M57</f>
        <v>550</v>
      </c>
      <c r="N59" s="162">
        <f>+N14+N21+N42+N28+N35+N49+N56</f>
        <v>3982</v>
      </c>
      <c r="O59" s="163">
        <f>SUM(O8:O57)</f>
        <v>33930</v>
      </c>
      <c r="P59" s="163"/>
      <c r="Q59" s="163">
        <f>SUM(Q8:Q57)</f>
        <v>28275.000000000004</v>
      </c>
      <c r="R59" s="164"/>
      <c r="S59" s="160">
        <f>SUM(S8:S57)-S42-S28-S35-S21-S14-S49-S56</f>
        <v>2056.8000000000002</v>
      </c>
      <c r="T59" s="163">
        <f>+T43+T50+T22+T15+T57+T36+T29</f>
        <v>12556.000000000002</v>
      </c>
      <c r="U59" s="165"/>
      <c r="V59" s="166">
        <f>SUM(V8:V57)</f>
        <v>491.4</v>
      </c>
      <c r="W59" s="167">
        <f>SUM(W8:W57)</f>
        <v>1870.5</v>
      </c>
      <c r="X59" s="168"/>
    </row>
    <row r="60" spans="1:29" s="133" customFormat="1" ht="14.7" thickTop="1">
      <c r="A60" s="169"/>
      <c r="B60" s="169"/>
      <c r="C60" s="169"/>
      <c r="D60" s="170"/>
      <c r="E60" s="171"/>
      <c r="F60" s="171"/>
      <c r="G60" s="172"/>
      <c r="H60" s="171"/>
      <c r="I60" s="171" t="s">
        <v>214</v>
      </c>
      <c r="J60" s="171"/>
      <c r="K60" s="171"/>
      <c r="L60" s="171"/>
      <c r="M60" s="173">
        <f>+M59/G59</f>
        <v>0.12135922330097088</v>
      </c>
      <c r="N60" s="171"/>
      <c r="O60" s="170"/>
      <c r="P60" s="170"/>
      <c r="Q60" s="170"/>
      <c r="R60" s="174" t="s">
        <v>215</v>
      </c>
      <c r="S60" s="171"/>
      <c r="T60" s="173">
        <f>+T59/Q59</f>
        <v>0.44406719717064547</v>
      </c>
      <c r="U60" s="175"/>
      <c r="V60" s="176"/>
      <c r="W60" s="177"/>
      <c r="X60" s="169"/>
    </row>
    <row r="61" spans="1:29" s="133" customFormat="1">
      <c r="A61" s="169"/>
      <c r="B61" s="169"/>
      <c r="C61" s="169"/>
      <c r="D61" s="170"/>
      <c r="E61" s="171"/>
      <c r="F61" s="171"/>
      <c r="G61" s="172"/>
      <c r="H61" s="171"/>
      <c r="I61" s="171" t="s">
        <v>216</v>
      </c>
      <c r="J61" s="171"/>
      <c r="K61" s="171"/>
      <c r="L61" s="171"/>
      <c r="M61" s="173">
        <f>+S59/G59</f>
        <v>0.45383936451897622</v>
      </c>
      <c r="N61" s="171"/>
      <c r="O61" s="170"/>
      <c r="P61" s="170"/>
      <c r="Q61" s="170"/>
      <c r="R61" s="174" t="s">
        <v>217</v>
      </c>
      <c r="S61" s="171"/>
      <c r="T61" s="178">
        <f>+(T59/S59)*1.2</f>
        <v>7.3255542590431739</v>
      </c>
      <c r="U61" s="175"/>
      <c r="V61" s="176"/>
      <c r="W61" s="177"/>
      <c r="X61" s="169"/>
    </row>
    <row r="62" spans="1:29" s="179" customFormat="1"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</row>
    <row r="63" spans="1:29" ht="36" thickBot="1">
      <c r="A63" s="105"/>
      <c r="B63" s="106"/>
      <c r="C63" s="106"/>
      <c r="D63" s="107" t="s">
        <v>218</v>
      </c>
      <c r="E63" s="107" t="s">
        <v>219</v>
      </c>
      <c r="F63" s="108" t="s">
        <v>220</v>
      </c>
      <c r="G63" s="109" t="s">
        <v>221</v>
      </c>
      <c r="H63" s="181" t="s">
        <v>222</v>
      </c>
      <c r="I63" s="182" t="s">
        <v>223</v>
      </c>
      <c r="J63" s="109" t="s">
        <v>224</v>
      </c>
      <c r="K63" s="181" t="s">
        <v>225</v>
      </c>
      <c r="L63" s="182" t="s">
        <v>226</v>
      </c>
      <c r="M63" s="182" t="s">
        <v>227</v>
      </c>
      <c r="N63" s="182" t="s">
        <v>228</v>
      </c>
      <c r="O63" s="182" t="s">
        <v>229</v>
      </c>
      <c r="P63" s="182" t="s">
        <v>230</v>
      </c>
      <c r="Q63" s="109" t="s">
        <v>231</v>
      </c>
      <c r="R63" s="181" t="s">
        <v>232</v>
      </c>
      <c r="S63" s="109" t="s">
        <v>233</v>
      </c>
      <c r="T63" s="183" t="s">
        <v>234</v>
      </c>
      <c r="U63" s="181"/>
      <c r="AB63" s="108"/>
      <c r="AC63" s="108"/>
    </row>
    <row r="64" spans="1:29">
      <c r="B64" s="133"/>
      <c r="C64" s="122"/>
      <c r="D64" s="125"/>
      <c r="E64" s="125"/>
      <c r="F64" s="122"/>
      <c r="G64" s="126"/>
      <c r="H64" s="124"/>
      <c r="I64" s="184"/>
      <c r="J64" s="184"/>
      <c r="K64" s="129"/>
      <c r="L64" s="127"/>
      <c r="M64" s="184"/>
      <c r="N64" s="184"/>
      <c r="O64" s="184"/>
      <c r="P64" s="184"/>
      <c r="Q64" s="184"/>
      <c r="R64" s="129"/>
      <c r="S64" s="184"/>
      <c r="T64" s="184"/>
      <c r="U64" s="129"/>
      <c r="AB64" s="179"/>
      <c r="AC64" s="179"/>
    </row>
    <row r="65" spans="1:29">
      <c r="B65" s="122"/>
      <c r="C65" s="122"/>
      <c r="D65" s="185">
        <f>S59</f>
        <v>2056.8000000000002</v>
      </c>
      <c r="E65" s="186">
        <v>2</v>
      </c>
      <c r="F65" s="187">
        <v>1</v>
      </c>
      <c r="G65" s="188">
        <f>IFERROR(D65/E65*F65,0)</f>
        <v>1028.4000000000001</v>
      </c>
      <c r="H65" s="189">
        <v>1.5</v>
      </c>
      <c r="I65" s="190">
        <f>H65*5/6</f>
        <v>1.25</v>
      </c>
      <c r="J65" s="190">
        <f>G65*I65</f>
        <v>1285.5</v>
      </c>
      <c r="K65" s="191">
        <v>0.2</v>
      </c>
      <c r="L65" s="188">
        <f>G65*K65</f>
        <v>205.68000000000004</v>
      </c>
      <c r="M65" s="190">
        <v>1</v>
      </c>
      <c r="N65" s="190">
        <f>M65*5/6</f>
        <v>0.83333333333333337</v>
      </c>
      <c r="O65" s="190">
        <v>0.5</v>
      </c>
      <c r="P65" s="190">
        <f>N65-O65</f>
        <v>0.33333333333333337</v>
      </c>
      <c r="Q65" s="190">
        <f>L65*P65</f>
        <v>68.560000000000016</v>
      </c>
      <c r="R65" s="191">
        <v>1</v>
      </c>
      <c r="S65" s="190">
        <f>T59*R65</f>
        <v>12556.000000000002</v>
      </c>
      <c r="T65" s="192">
        <f>J65+Q65+S65</f>
        <v>13910.060000000001</v>
      </c>
      <c r="U65" s="129"/>
      <c r="AB65" s="179"/>
      <c r="AC65" s="179"/>
    </row>
    <row r="66" spans="1:29" ht="14.7" thickBot="1">
      <c r="B66" s="122"/>
      <c r="C66" s="122"/>
      <c r="D66" s="180"/>
      <c r="E66" s="180"/>
      <c r="F66" s="122"/>
      <c r="G66" s="122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AB66" s="179"/>
      <c r="AC66" s="179"/>
    </row>
    <row r="67" spans="1:29" ht="24.3" thickBot="1">
      <c r="A67" s="105"/>
      <c r="B67" s="106"/>
      <c r="C67" s="106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07" t="s">
        <v>235</v>
      </c>
      <c r="Q67" s="182" t="s">
        <v>236</v>
      </c>
      <c r="R67" s="182" t="s">
        <v>237</v>
      </c>
      <c r="S67" s="182" t="s">
        <v>238</v>
      </c>
      <c r="T67" s="183" t="s">
        <v>239</v>
      </c>
      <c r="U67" s="193" t="s">
        <v>240</v>
      </c>
      <c r="AB67" s="108"/>
      <c r="AC67" s="108"/>
    </row>
    <row r="68" spans="1:29">
      <c r="A68" s="194"/>
      <c r="B68" s="195"/>
      <c r="C68" s="195"/>
      <c r="D68" s="196"/>
      <c r="E68" s="196"/>
      <c r="F68" s="196"/>
      <c r="G68" s="196"/>
      <c r="H68" s="196"/>
      <c r="I68" s="196"/>
      <c r="J68" s="196"/>
      <c r="K68" s="196"/>
      <c r="L68" s="196"/>
      <c r="M68" s="196"/>
      <c r="N68" s="196"/>
      <c r="O68" s="196"/>
      <c r="P68" s="197"/>
      <c r="Q68" s="198"/>
      <c r="R68" s="196"/>
      <c r="S68" s="198"/>
      <c r="T68" s="198"/>
      <c r="U68" s="199"/>
      <c r="AB68" s="200"/>
      <c r="AC68" s="200"/>
    </row>
    <row r="69" spans="1:29" ht="14.7" thickBot="1">
      <c r="B69" s="122"/>
      <c r="C69" s="122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201">
        <v>1.9E-2</v>
      </c>
      <c r="Q69" s="190">
        <f>T59*P69</f>
        <v>238.56400000000002</v>
      </c>
      <c r="R69" s="202">
        <v>1.2999999999999999E-2</v>
      </c>
      <c r="S69" s="190">
        <f>T59*R69</f>
        <v>163.22800000000001</v>
      </c>
      <c r="T69" s="190">
        <f>Q69+S69</f>
        <v>401.79200000000003</v>
      </c>
      <c r="U69" s="203">
        <f>T65-T69</f>
        <v>13508.268000000002</v>
      </c>
      <c r="AB69" s="179"/>
      <c r="AC69" s="179"/>
    </row>
    <row r="70" spans="1:29" ht="14.7" thickBot="1">
      <c r="B70" s="122"/>
      <c r="C70" s="122"/>
      <c r="D70" s="180"/>
      <c r="E70" s="180"/>
      <c r="F70" s="122"/>
      <c r="G70" s="122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79"/>
      <c r="Y70" s="179"/>
    </row>
    <row r="71" spans="1:29">
      <c r="B71" s="122"/>
      <c r="C71" s="122"/>
      <c r="D71" s="180"/>
      <c r="E71" s="180"/>
      <c r="F71" s="122"/>
      <c r="G71" s="122"/>
      <c r="H71" s="180"/>
      <c r="I71" s="180"/>
      <c r="J71" s="180"/>
      <c r="K71" s="180"/>
      <c r="L71" s="180"/>
      <c r="M71" s="180"/>
      <c r="N71" s="180"/>
      <c r="O71" s="180"/>
      <c r="P71" s="204" t="s">
        <v>241</v>
      </c>
      <c r="Q71" s="205"/>
      <c r="R71" s="206"/>
      <c r="S71" s="180"/>
      <c r="T71" s="180"/>
      <c r="U71" s="180"/>
      <c r="V71" s="180"/>
      <c r="W71" s="180"/>
      <c r="X71" s="179"/>
      <c r="Y71" s="179"/>
    </row>
    <row r="72" spans="1:29">
      <c r="P72" s="207" t="s">
        <v>242</v>
      </c>
      <c r="Q72" s="179"/>
      <c r="R72" s="208">
        <f>+T59</f>
        <v>12556.000000000002</v>
      </c>
    </row>
    <row r="73" spans="1:29">
      <c r="P73" s="207" t="s">
        <v>243</v>
      </c>
      <c r="Q73" s="179"/>
      <c r="R73" s="208">
        <f>-T69</f>
        <v>-401.79200000000003</v>
      </c>
    </row>
    <row r="74" spans="1:29">
      <c r="P74" s="209" t="s">
        <v>244</v>
      </c>
      <c r="Q74" s="179"/>
      <c r="R74" s="208">
        <f>+R72+R73</f>
        <v>12154.208000000002</v>
      </c>
    </row>
    <row r="75" spans="1:29">
      <c r="P75" s="209" t="s">
        <v>245</v>
      </c>
      <c r="Q75" s="179"/>
      <c r="R75" s="210">
        <v>0.03</v>
      </c>
      <c r="T75" s="117"/>
    </row>
    <row r="76" spans="1:29" ht="14.7" thickBot="1">
      <c r="P76" s="211" t="s">
        <v>246</v>
      </c>
      <c r="Q76" s="212"/>
      <c r="R76" s="213">
        <f>+R74*R75</f>
        <v>364.62624000000005</v>
      </c>
    </row>
  </sheetData>
  <mergeCells count="7">
    <mergeCell ref="O56:Q56"/>
    <mergeCell ref="O28:Q28"/>
    <mergeCell ref="O49:Q49"/>
    <mergeCell ref="O14:Q14"/>
    <mergeCell ref="O21:Q21"/>
    <mergeCell ref="O42:Q42"/>
    <mergeCell ref="O35:Q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46" workbookViewId="0">
      <selection activeCell="B27" sqref="B27"/>
    </sheetView>
  </sheetViews>
  <sheetFormatPr defaultColWidth="9.15625" defaultRowHeight="12.9"/>
  <cols>
    <col min="1" max="1" width="9.15625" style="227"/>
    <col min="2" max="2" width="15.15625" style="227" customWidth="1"/>
    <col min="3" max="16384" width="9.15625" style="227"/>
  </cols>
  <sheetData>
    <row r="1" spans="1:12">
      <c r="A1" s="1" t="s">
        <v>0</v>
      </c>
      <c r="B1" s="1" t="s">
        <v>1</v>
      </c>
    </row>
    <row r="2" spans="1:12">
      <c r="A2" s="1" t="s">
        <v>2</v>
      </c>
      <c r="B2" s="1" t="s">
        <v>3</v>
      </c>
    </row>
    <row r="3" spans="1:12">
      <c r="A3" s="1" t="s">
        <v>4</v>
      </c>
      <c r="B3" s="3" t="s">
        <v>5</v>
      </c>
    </row>
    <row r="5" spans="1:12" ht="13.2" thickBot="1">
      <c r="B5" s="230" t="s">
        <v>259</v>
      </c>
    </row>
    <row r="6" spans="1:12" ht="13.2" thickBot="1">
      <c r="A6" s="234" t="s">
        <v>17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6"/>
    </row>
    <row r="7" spans="1:12">
      <c r="B7" s="227" t="s">
        <v>250</v>
      </c>
      <c r="F7" s="227" t="s">
        <v>251</v>
      </c>
      <c r="G7" s="227" t="s">
        <v>252</v>
      </c>
      <c r="H7" s="227" t="s">
        <v>253</v>
      </c>
    </row>
    <row r="8" spans="1:12">
      <c r="B8" s="227" t="s">
        <v>247</v>
      </c>
      <c r="F8" s="227">
        <v>2000</v>
      </c>
      <c r="G8" s="227">
        <v>100</v>
      </c>
      <c r="H8" s="227">
        <v>250</v>
      </c>
    </row>
    <row r="9" spans="1:12">
      <c r="B9" s="227" t="s">
        <v>248</v>
      </c>
      <c r="F9" s="227">
        <v>2000</v>
      </c>
      <c r="G9" s="227">
        <v>200</v>
      </c>
      <c r="H9" s="227">
        <v>100</v>
      </c>
    </row>
    <row r="10" spans="1:12">
      <c r="B10" s="227" t="s">
        <v>249</v>
      </c>
      <c r="F10" s="227">
        <v>400</v>
      </c>
      <c r="G10" s="227">
        <v>100</v>
      </c>
      <c r="H10" s="227">
        <v>100</v>
      </c>
    </row>
    <row r="11" spans="1:12">
      <c r="B11" s="227" t="s">
        <v>256</v>
      </c>
      <c r="F11" s="227">
        <v>250</v>
      </c>
      <c r="G11" s="227">
        <v>0</v>
      </c>
      <c r="H11" s="227">
        <v>0</v>
      </c>
    </row>
    <row r="12" spans="1:12">
      <c r="B12" s="227" t="s">
        <v>270</v>
      </c>
      <c r="F12" s="227">
        <v>350</v>
      </c>
      <c r="G12" s="227">
        <v>50</v>
      </c>
      <c r="H12" s="227">
        <v>100</v>
      </c>
    </row>
    <row r="13" spans="1:12">
      <c r="B13" s="227" t="s">
        <v>257</v>
      </c>
      <c r="F13" s="227">
        <v>50</v>
      </c>
    </row>
    <row r="15" spans="1:12">
      <c r="B15" s="227" t="s">
        <v>271</v>
      </c>
      <c r="F15" s="227">
        <v>200</v>
      </c>
    </row>
    <row r="16" spans="1:12">
      <c r="B16" s="227" t="s">
        <v>258</v>
      </c>
      <c r="F16" s="227">
        <v>300</v>
      </c>
      <c r="G16" s="227">
        <v>100</v>
      </c>
      <c r="H16" s="227">
        <v>100</v>
      </c>
    </row>
    <row r="17" spans="2:8">
      <c r="B17" s="227" t="s">
        <v>281</v>
      </c>
      <c r="F17" s="227">
        <v>350</v>
      </c>
    </row>
    <row r="18" spans="2:8">
      <c r="B18" s="227" t="s">
        <v>262</v>
      </c>
      <c r="F18" s="227">
        <v>100</v>
      </c>
    </row>
    <row r="19" spans="2:8">
      <c r="B19" s="227" t="s">
        <v>263</v>
      </c>
      <c r="F19" s="227">
        <v>50</v>
      </c>
    </row>
    <row r="20" spans="2:8">
      <c r="B20" s="227" t="s">
        <v>264</v>
      </c>
      <c r="F20" s="227">
        <v>100</v>
      </c>
    </row>
    <row r="22" spans="2:8">
      <c r="B22" s="227" t="s">
        <v>260</v>
      </c>
      <c r="F22" s="227">
        <v>350</v>
      </c>
      <c r="G22" s="229" t="s">
        <v>261</v>
      </c>
      <c r="H22" s="229" t="s">
        <v>261</v>
      </c>
    </row>
    <row r="23" spans="2:8">
      <c r="B23" s="227" t="s">
        <v>37</v>
      </c>
      <c r="F23" s="227">
        <v>350</v>
      </c>
    </row>
    <row r="25" spans="2:8">
      <c r="B25" s="227" t="s">
        <v>310</v>
      </c>
      <c r="F25" s="227">
        <v>250</v>
      </c>
    </row>
    <row r="26" spans="2:8">
      <c r="B26" s="227" t="s">
        <v>266</v>
      </c>
      <c r="F26" s="227">
        <v>200</v>
      </c>
    </row>
    <row r="27" spans="2:8">
      <c r="B27" s="227" t="s">
        <v>98</v>
      </c>
      <c r="F27" s="227">
        <v>250</v>
      </c>
    </row>
    <row r="29" spans="2:8">
      <c r="B29" s="227" t="s">
        <v>265</v>
      </c>
      <c r="F29" s="227">
        <f>SUM(F8:F27)</f>
        <v>7550</v>
      </c>
      <c r="G29" s="227">
        <f>SUM(G8:G25)</f>
        <v>550</v>
      </c>
      <c r="H29" s="227">
        <f>SUM(H8:H25)</f>
        <v>650</v>
      </c>
    </row>
    <row r="30" spans="2:8">
      <c r="B30" s="227" t="s">
        <v>58</v>
      </c>
      <c r="F30" s="227">
        <f>SUM(F29:H29)</f>
        <v>8750</v>
      </c>
    </row>
    <row r="33" spans="1:12" ht="13.2" thickBot="1">
      <c r="B33" s="230" t="s">
        <v>282</v>
      </c>
    </row>
    <row r="34" spans="1:12" ht="13.2" thickBot="1">
      <c r="A34" s="234" t="s">
        <v>17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6"/>
    </row>
    <row r="35" spans="1:12">
      <c r="B35" s="227" t="s">
        <v>250</v>
      </c>
      <c r="F35" s="227" t="s">
        <v>251</v>
      </c>
      <c r="G35" s="227" t="s">
        <v>252</v>
      </c>
      <c r="H35" s="227" t="s">
        <v>253</v>
      </c>
    </row>
    <row r="36" spans="1:12">
      <c r="B36" s="227" t="s">
        <v>285</v>
      </c>
      <c r="E36" s="227">
        <v>11</v>
      </c>
      <c r="F36" s="227">
        <v>10000</v>
      </c>
      <c r="G36" s="227">
        <f>E36*100</f>
        <v>1100</v>
      </c>
      <c r="H36" s="227">
        <f>E36*100</f>
        <v>1100</v>
      </c>
    </row>
    <row r="37" spans="1:12">
      <c r="B37" s="227" t="s">
        <v>283</v>
      </c>
      <c r="F37" s="227">
        <v>2500</v>
      </c>
    </row>
    <row r="38" spans="1:12">
      <c r="B38" s="227" t="s">
        <v>291</v>
      </c>
      <c r="F38" s="227">
        <v>150</v>
      </c>
    </row>
    <row r="39" spans="1:12">
      <c r="B39" s="227" t="s">
        <v>284</v>
      </c>
      <c r="F39" s="227">
        <v>600</v>
      </c>
    </row>
    <row r="42" spans="1:12">
      <c r="B42" s="227" t="s">
        <v>265</v>
      </c>
      <c r="F42" s="227">
        <f>SUM(F36:F40)</f>
        <v>13250</v>
      </c>
      <c r="G42" s="227">
        <f>SUM(G36:G40)</f>
        <v>1100</v>
      </c>
      <c r="H42" s="227">
        <f>SUM(H36:H40)</f>
        <v>1100</v>
      </c>
    </row>
    <row r="43" spans="1:12">
      <c r="B43" s="227" t="s">
        <v>58</v>
      </c>
      <c r="F43" s="227">
        <f>SUM(F42:H42)</f>
        <v>15450</v>
      </c>
    </row>
    <row r="45" spans="1:12">
      <c r="B45" s="227" t="s">
        <v>309</v>
      </c>
      <c r="F45" s="233">
        <f>F43-Expenditure!C31</f>
        <v>13450</v>
      </c>
    </row>
  </sheetData>
  <mergeCells count="2">
    <mergeCell ref="A6:L6"/>
    <mergeCell ref="A34:L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G8" sqref="G8"/>
    </sheetView>
  </sheetViews>
  <sheetFormatPr defaultRowHeight="14.4"/>
  <sheetData>
    <row r="1" spans="1:12">
      <c r="A1" s="1" t="s">
        <v>0</v>
      </c>
      <c r="B1" s="1" t="s">
        <v>1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</row>
    <row r="2" spans="1:12">
      <c r="A2" s="1" t="s">
        <v>2</v>
      </c>
      <c r="B2" s="1" t="s">
        <v>292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</row>
    <row r="3" spans="1:12">
      <c r="A3" s="1" t="s">
        <v>4</v>
      </c>
      <c r="B3" s="3" t="s">
        <v>5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12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</row>
    <row r="5" spans="1:12" ht="14.7" thickBot="1">
      <c r="A5" s="227"/>
      <c r="B5" s="230" t="s">
        <v>293</v>
      </c>
      <c r="C5" s="227"/>
      <c r="D5" s="227"/>
      <c r="E5" s="227"/>
      <c r="F5" s="227"/>
      <c r="G5" s="227"/>
      <c r="H5" s="227"/>
      <c r="I5" s="227"/>
      <c r="J5" s="227"/>
      <c r="K5" s="227"/>
      <c r="L5" s="227"/>
    </row>
    <row r="6" spans="1:12" ht="14.7" thickBot="1">
      <c r="A6" s="234" t="s">
        <v>17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6"/>
    </row>
    <row r="7" spans="1:12">
      <c r="A7" s="227"/>
      <c r="B7" s="227" t="s">
        <v>250</v>
      </c>
      <c r="C7" s="227"/>
      <c r="D7" s="227"/>
      <c r="E7" s="227"/>
      <c r="F7" s="227" t="s">
        <v>251</v>
      </c>
      <c r="G7" s="227" t="s">
        <v>252</v>
      </c>
      <c r="H7" s="227" t="s">
        <v>253</v>
      </c>
      <c r="I7" s="227"/>
      <c r="J7" s="227"/>
      <c r="K7" s="227"/>
      <c r="L7" s="227"/>
    </row>
    <row r="8" spans="1:12">
      <c r="A8" s="227"/>
      <c r="B8" s="227" t="s">
        <v>294</v>
      </c>
      <c r="C8" s="227"/>
      <c r="D8" s="227"/>
      <c r="E8" s="227"/>
      <c r="F8" s="227">
        <v>150</v>
      </c>
      <c r="G8" s="227"/>
      <c r="H8" s="227"/>
      <c r="I8" s="227"/>
      <c r="J8" s="227"/>
      <c r="K8" s="227"/>
      <c r="L8" s="227"/>
    </row>
    <row r="9" spans="1:12">
      <c r="A9" s="227"/>
      <c r="B9" s="227" t="s">
        <v>295</v>
      </c>
      <c r="C9" s="227"/>
      <c r="D9" s="227"/>
      <c r="E9" s="227"/>
      <c r="F9" s="227">
        <v>150</v>
      </c>
      <c r="G9" s="227"/>
      <c r="H9" s="227"/>
      <c r="I9" s="227"/>
      <c r="J9" s="227"/>
      <c r="K9" s="227"/>
      <c r="L9" s="227"/>
    </row>
    <row r="10" spans="1:12">
      <c r="A10" s="227"/>
      <c r="B10" s="227" t="s">
        <v>296</v>
      </c>
      <c r="C10" s="227"/>
      <c r="D10" s="227"/>
      <c r="E10" s="227"/>
      <c r="F10" s="227">
        <v>150</v>
      </c>
      <c r="G10" s="227"/>
      <c r="H10" s="227"/>
      <c r="I10" s="227"/>
      <c r="J10" s="227"/>
      <c r="K10" s="227"/>
      <c r="L10" s="227"/>
    </row>
    <row r="11" spans="1:12">
      <c r="A11" s="227"/>
      <c r="B11" s="227" t="s">
        <v>297</v>
      </c>
      <c r="C11" s="227"/>
      <c r="D11" s="227"/>
      <c r="E11" s="227"/>
      <c r="F11" s="227">
        <v>150</v>
      </c>
      <c r="G11" s="227"/>
      <c r="H11" s="227"/>
      <c r="I11" s="227"/>
      <c r="J11" s="227"/>
      <c r="K11" s="227"/>
      <c r="L11" s="227"/>
    </row>
    <row r="12" spans="1:12">
      <c r="A12" s="227"/>
      <c r="B12" s="227" t="s">
        <v>303</v>
      </c>
      <c r="C12" s="227"/>
      <c r="D12" s="227"/>
      <c r="E12" s="227"/>
      <c r="F12" s="227">
        <v>150</v>
      </c>
      <c r="G12" s="227"/>
      <c r="H12" s="227"/>
      <c r="I12" s="227"/>
      <c r="J12" s="227"/>
      <c r="K12" s="227"/>
      <c r="L12" s="227"/>
    </row>
    <row r="13" spans="1:12">
      <c r="A13" s="227"/>
      <c r="B13" s="227" t="s">
        <v>301</v>
      </c>
      <c r="C13" s="227"/>
      <c r="D13" s="227"/>
      <c r="E13" s="227"/>
      <c r="F13" s="227">
        <v>200</v>
      </c>
      <c r="G13" s="227"/>
      <c r="H13" s="227"/>
      <c r="I13" s="227"/>
      <c r="J13" s="227"/>
      <c r="K13" s="227"/>
      <c r="L13" s="227"/>
    </row>
    <row r="14" spans="1:12">
      <c r="A14" s="227"/>
      <c r="B14" s="227" t="s">
        <v>302</v>
      </c>
      <c r="C14" s="227"/>
      <c r="D14" s="227"/>
      <c r="E14" s="227"/>
      <c r="F14" s="227">
        <v>300</v>
      </c>
      <c r="G14" s="227"/>
      <c r="H14" s="227"/>
      <c r="I14" s="227"/>
      <c r="J14" s="227"/>
      <c r="K14" s="227"/>
      <c r="L14" s="227"/>
    </row>
    <row r="15" spans="1:12">
      <c r="A15" s="227"/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</row>
    <row r="16" spans="1:12">
      <c r="A16" s="227"/>
      <c r="B16" s="227" t="s">
        <v>298</v>
      </c>
      <c r="C16" s="227"/>
      <c r="D16" s="227" t="s">
        <v>299</v>
      </c>
      <c r="E16" s="227" t="s">
        <v>300</v>
      </c>
      <c r="F16" s="227">
        <f>8*12.5</f>
        <v>100</v>
      </c>
      <c r="G16" s="227"/>
      <c r="H16" s="227"/>
      <c r="I16" s="227"/>
      <c r="J16" s="227"/>
      <c r="K16" s="227"/>
      <c r="L16" s="227"/>
    </row>
    <row r="17" spans="1:12">
      <c r="A17" s="227"/>
      <c r="B17" s="227" t="s">
        <v>304</v>
      </c>
      <c r="C17" s="227"/>
      <c r="D17" s="227"/>
      <c r="E17" s="227"/>
      <c r="F17" s="227">
        <v>150</v>
      </c>
      <c r="G17" s="227"/>
      <c r="H17" s="227"/>
      <c r="I17" s="227"/>
      <c r="J17" s="227"/>
      <c r="K17" s="227"/>
      <c r="L17" s="227"/>
    </row>
    <row r="18" spans="1:12">
      <c r="A18" s="227"/>
      <c r="B18" s="227" t="s">
        <v>305</v>
      </c>
      <c r="C18" s="227"/>
      <c r="D18" s="227"/>
      <c r="E18" s="227"/>
      <c r="F18" s="227">
        <v>50</v>
      </c>
      <c r="G18" s="227"/>
      <c r="H18" s="227"/>
      <c r="I18" s="227"/>
      <c r="J18" s="227"/>
      <c r="K18" s="227"/>
      <c r="L18" s="227"/>
    </row>
    <row r="19" spans="1:12">
      <c r="A19" s="227"/>
      <c r="B19" s="227" t="s">
        <v>263</v>
      </c>
      <c r="C19" s="227"/>
      <c r="D19" s="227"/>
      <c r="E19" s="227"/>
      <c r="F19" s="227">
        <v>50</v>
      </c>
      <c r="G19" s="227"/>
      <c r="H19" s="227"/>
      <c r="I19" s="227"/>
      <c r="J19" s="227"/>
      <c r="K19" s="227"/>
      <c r="L19" s="227"/>
    </row>
    <row r="20" spans="1:12">
      <c r="A20" s="227"/>
      <c r="B20" s="227" t="s">
        <v>266</v>
      </c>
      <c r="C20" s="227"/>
      <c r="D20" s="227"/>
      <c r="E20" s="227"/>
      <c r="F20" s="227">
        <v>100</v>
      </c>
      <c r="G20" s="227"/>
      <c r="H20" s="227"/>
      <c r="I20" s="227"/>
      <c r="J20" s="227"/>
      <c r="K20" s="227"/>
      <c r="L20" s="227"/>
    </row>
    <row r="21" spans="1:12">
      <c r="A21" s="227"/>
      <c r="B21" s="227" t="s">
        <v>98</v>
      </c>
      <c r="C21" s="227"/>
      <c r="D21" s="227"/>
      <c r="E21" s="227"/>
      <c r="F21" s="227">
        <v>150</v>
      </c>
      <c r="G21" s="227"/>
      <c r="H21" s="227"/>
      <c r="I21" s="227"/>
      <c r="J21" s="227"/>
      <c r="K21" s="227"/>
      <c r="L21" s="227"/>
    </row>
    <row r="22" spans="1:12">
      <c r="A22" s="227"/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</row>
    <row r="23" spans="1:12">
      <c r="A23" s="227"/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7"/>
    </row>
    <row r="24" spans="1:12">
      <c r="A24" s="227"/>
      <c r="B24" s="227" t="s">
        <v>265</v>
      </c>
      <c r="C24" s="227"/>
      <c r="D24" s="227"/>
      <c r="E24" s="227"/>
      <c r="F24" s="227">
        <f>SUM(F8:F22)</f>
        <v>1850</v>
      </c>
      <c r="G24" s="227">
        <f>SUM(G8:G22)</f>
        <v>0</v>
      </c>
      <c r="H24" s="227">
        <f>SUM(H8:H22)</f>
        <v>0</v>
      </c>
      <c r="I24" s="227"/>
      <c r="J24" s="227"/>
      <c r="K24" s="227"/>
      <c r="L24" s="227"/>
    </row>
    <row r="25" spans="1:12">
      <c r="A25" s="227"/>
      <c r="B25" s="227" t="s">
        <v>58</v>
      </c>
      <c r="C25" s="227"/>
      <c r="D25" s="227"/>
      <c r="E25" s="227"/>
      <c r="F25" s="227">
        <f>SUM(F24:H24)</f>
        <v>1850</v>
      </c>
      <c r="G25" s="227"/>
      <c r="H25" s="227"/>
      <c r="I25" s="227"/>
      <c r="J25" s="227"/>
      <c r="K25" s="227"/>
      <c r="L25" s="227"/>
    </row>
  </sheetData>
  <mergeCells count="1">
    <mergeCell ref="A6:L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76183-91DD-4AF7-8259-A327ADEAA739}"/>
</file>

<file path=customXml/itemProps2.xml><?xml version="1.0" encoding="utf-8"?>
<ds:datastoreItem xmlns:ds="http://schemas.openxmlformats.org/officeDocument/2006/customXml" ds:itemID="{B9291034-262F-490B-B0C1-23E5BB6F1B4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58b15ed-c521-4290-b073-2e98d4cc1d7f"/>
    <ds:schemaRef ds:uri="http://schemas.microsoft.com/office/infopath/2007/PartnerControls"/>
    <ds:schemaRef ds:uri="80129174-c05c-43cc-8e32-21fcbdfe51b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4A553F9-719F-4A81-92BC-70DF49190C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Expenditure</vt:lpstr>
      <vt:lpstr>New Model BO Income</vt:lpstr>
      <vt:lpstr>Opening Event</vt:lpstr>
      <vt:lpstr>Hull Cheese</vt:lpstr>
      <vt:lpstr>Expenditure!Print_Area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Alvisl</dc:creator>
  <cp:keywords/>
  <dc:description/>
  <cp:lastModifiedBy>Sam Kind</cp:lastModifiedBy>
  <cp:revision/>
  <dcterms:created xsi:type="dcterms:W3CDTF">2016-06-20T14:10:47Z</dcterms:created>
  <dcterms:modified xsi:type="dcterms:W3CDTF">2017-08-23T08:56:58Z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