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05" yWindow="-75" windowWidth="13425" windowHeight="12765" activeTab="2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</sheets>
  <calcPr calcId="145621"/>
</workbook>
</file>

<file path=xl/calcChain.xml><?xml version="1.0" encoding="utf-8"?>
<calcChain xmlns="http://schemas.openxmlformats.org/spreadsheetml/2006/main">
  <c r="I30" i="4" l="1"/>
  <c r="H30" i="4"/>
  <c r="G30" i="4"/>
  <c r="D31" i="4"/>
  <c r="I12" i="4"/>
  <c r="G12" i="4"/>
  <c r="H11" i="4"/>
  <c r="I11" i="4" s="1"/>
  <c r="G11" i="4"/>
  <c r="H10" i="4"/>
  <c r="I10" i="4" s="1"/>
  <c r="G10" i="4"/>
  <c r="N22" i="1"/>
  <c r="H26" i="4"/>
  <c r="H25" i="4"/>
  <c r="H24" i="4"/>
  <c r="H21" i="4"/>
  <c r="H20" i="4"/>
  <c r="H19" i="4"/>
  <c r="H14" i="4"/>
  <c r="G17" i="4"/>
  <c r="H16" i="4"/>
  <c r="I16" i="4" s="1"/>
  <c r="G16" i="4"/>
  <c r="I15" i="4"/>
  <c r="H15" i="4"/>
  <c r="G15" i="4"/>
  <c r="I14" i="4"/>
  <c r="G14" i="4"/>
  <c r="H25" i="3"/>
  <c r="H24" i="3"/>
  <c r="H23" i="3"/>
  <c r="H20" i="3"/>
  <c r="H19" i="3"/>
  <c r="H18" i="3"/>
  <c r="H15" i="3"/>
  <c r="H14" i="3"/>
  <c r="H13" i="3"/>
  <c r="H10" i="3"/>
  <c r="H9" i="3"/>
  <c r="H6" i="3"/>
  <c r="H5" i="3"/>
  <c r="I17" i="4" l="1"/>
  <c r="B40" i="4"/>
  <c r="B36" i="3"/>
  <c r="G31" i="3" l="1"/>
  <c r="H31" i="3"/>
  <c r="I31" i="3"/>
  <c r="H32" i="3"/>
  <c r="I32" i="3" s="1"/>
  <c r="G32" i="3"/>
  <c r="I10" i="3"/>
  <c r="G10" i="3"/>
  <c r="I9" i="3"/>
  <c r="G9" i="3"/>
  <c r="H30" i="3"/>
  <c r="I30" i="3" s="1"/>
  <c r="G30" i="3"/>
  <c r="H29" i="3"/>
  <c r="I29" i="3" s="1"/>
  <c r="G29" i="3"/>
  <c r="H28" i="3"/>
  <c r="I28" i="3" s="1"/>
  <c r="G28" i="3"/>
  <c r="I25" i="3"/>
  <c r="G25" i="3"/>
  <c r="I24" i="3"/>
  <c r="G24" i="3"/>
  <c r="I23" i="3"/>
  <c r="G23" i="3"/>
  <c r="I20" i="3"/>
  <c r="G20" i="3"/>
  <c r="I19" i="3"/>
  <c r="G19" i="3"/>
  <c r="I18" i="3"/>
  <c r="G18" i="3"/>
  <c r="I15" i="3"/>
  <c r="G15" i="3"/>
  <c r="I14" i="3"/>
  <c r="G14" i="3"/>
  <c r="I13" i="3"/>
  <c r="G13" i="3"/>
  <c r="I6" i="3"/>
  <c r="G6" i="3"/>
  <c r="I5" i="3"/>
  <c r="G5" i="3"/>
  <c r="G7" i="3" s="1"/>
  <c r="H37" i="4"/>
  <c r="I37" i="4" s="1"/>
  <c r="H36" i="4"/>
  <c r="I36" i="4" s="1"/>
  <c r="H35" i="4"/>
  <c r="I35" i="4" s="1"/>
  <c r="I38" i="4" s="1"/>
  <c r="G8" i="4"/>
  <c r="G37" i="4"/>
  <c r="G36" i="4"/>
  <c r="G35" i="4"/>
  <c r="G38" i="4" s="1"/>
  <c r="G32" i="4"/>
  <c r="G31" i="4"/>
  <c r="G29" i="4"/>
  <c r="G26" i="4"/>
  <c r="G25" i="4"/>
  <c r="G24" i="4"/>
  <c r="G21" i="4"/>
  <c r="G20" i="4"/>
  <c r="G19" i="4"/>
  <c r="G22" i="4" s="1"/>
  <c r="G7" i="4"/>
  <c r="G6" i="4"/>
  <c r="G5" i="4"/>
  <c r="H7" i="4"/>
  <c r="I7" i="4" s="1"/>
  <c r="H32" i="4"/>
  <c r="I32" i="4" s="1"/>
  <c r="H31" i="4"/>
  <c r="I31" i="4" s="1"/>
  <c r="H29" i="4"/>
  <c r="I29" i="4" s="1"/>
  <c r="I26" i="4"/>
  <c r="I25" i="4"/>
  <c r="I24" i="4"/>
  <c r="I21" i="4"/>
  <c r="I20" i="4"/>
  <c r="I19" i="4"/>
  <c r="I6" i="4"/>
  <c r="I5" i="4"/>
  <c r="H6" i="4"/>
  <c r="H5" i="4"/>
  <c r="N16" i="2"/>
  <c r="J16" i="2"/>
  <c r="F16" i="2"/>
  <c r="C24" i="1"/>
  <c r="F22" i="1"/>
  <c r="J22" i="1"/>
  <c r="G33" i="4" l="1"/>
  <c r="I8" i="4"/>
  <c r="G27" i="4"/>
  <c r="G11" i="3"/>
  <c r="I33" i="4"/>
  <c r="I22" i="4"/>
  <c r="I11" i="3"/>
  <c r="G33" i="3"/>
  <c r="G21" i="3"/>
  <c r="G26" i="3"/>
  <c r="I33" i="3"/>
  <c r="G16" i="3"/>
  <c r="I21" i="3"/>
  <c r="I7" i="3"/>
  <c r="I16" i="3"/>
  <c r="I26" i="3"/>
  <c r="I27" i="4"/>
  <c r="C18" i="2"/>
  <c r="I40" i="4" l="1"/>
  <c r="G36" i="3"/>
  <c r="I36" i="3"/>
  <c r="G40" i="4" l="1"/>
</calcChain>
</file>

<file path=xl/sharedStrings.xml><?xml version="1.0" encoding="utf-8"?>
<sst xmlns="http://schemas.openxmlformats.org/spreadsheetml/2006/main" count="316" uniqueCount="97">
  <si>
    <t xml:space="preserve">Hull 2017 - Network Neighbourhood </t>
  </si>
  <si>
    <t>DATE</t>
  </si>
  <si>
    <t>EAST</t>
  </si>
  <si>
    <t>WEST</t>
  </si>
  <si>
    <t>NORTH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</si>
  <si>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</si>
  <si>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</si>
  <si>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</si>
  <si>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</si>
  <si>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</si>
  <si>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</si>
  <si>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</si>
  <si>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</si>
  <si>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Comedy</t>
  </si>
  <si>
    <t xml:space="preserve">Circus </t>
  </si>
  <si>
    <t>Theatre</t>
  </si>
  <si>
    <t>Freedom Centre</t>
  </si>
  <si>
    <t xml:space="preserve">Headline - Lenny Henry </t>
  </si>
  <si>
    <t>Production</t>
  </si>
  <si>
    <t xml:space="preserve">Space </t>
  </si>
  <si>
    <t>Fee</t>
  </si>
  <si>
    <t>Family Film Club</t>
  </si>
  <si>
    <t>Sentamu</t>
  </si>
  <si>
    <t>Film</t>
  </si>
  <si>
    <t>Family</t>
  </si>
  <si>
    <t>Underneath Floorboards / Potato Needs A Bath</t>
  </si>
  <si>
    <t>Malet Lambert</t>
  </si>
  <si>
    <t>Cabaret</t>
  </si>
  <si>
    <t>Music</t>
  </si>
  <si>
    <t>Ockham's Razor Tipping Point</t>
  </si>
  <si>
    <t>Sesh Goes East</t>
  </si>
  <si>
    <t xml:space="preserve">Total </t>
  </si>
  <si>
    <t>Local Programme - Family Day etc</t>
  </si>
  <si>
    <t>Indie Signed Band</t>
  </si>
  <si>
    <t>Kingswood</t>
  </si>
  <si>
    <t>Winifred Holtby</t>
  </si>
  <si>
    <t>Indicative Programme</t>
  </si>
  <si>
    <t>Club Night</t>
  </si>
  <si>
    <t>Sesh: Local Bands</t>
  </si>
  <si>
    <t>Local Pubs</t>
  </si>
  <si>
    <t>Polish Film Club</t>
  </si>
  <si>
    <t>Walton St Social</t>
  </si>
  <si>
    <t>Hymers</t>
  </si>
  <si>
    <t>Gemmell Social</t>
  </si>
  <si>
    <t>Red Ladder: Playing the Field
House Band</t>
  </si>
  <si>
    <t>Sirius Sports Hall</t>
  </si>
  <si>
    <t>East End Perverts</t>
  </si>
  <si>
    <t>Hull Chamber Music</t>
  </si>
  <si>
    <t>Sub Total</t>
  </si>
  <si>
    <t>Overall Festival Total</t>
  </si>
  <si>
    <t>Headline - Lucy Beaumont</t>
  </si>
  <si>
    <t>Circa Tusica: Opus 7</t>
  </si>
  <si>
    <t>National Youth Theatre: Romeo &amp; Juliet</t>
  </si>
  <si>
    <t>Family Music Party: Hackney Colliery Band</t>
  </si>
  <si>
    <t>Malet Lambert &amp; East Park</t>
  </si>
  <si>
    <t>Family Film Club: Toy Story 4 Premier</t>
  </si>
  <si>
    <t>Pop</t>
  </si>
  <si>
    <t>Drive In: World Cinema</t>
  </si>
  <si>
    <t>Walton St</t>
  </si>
  <si>
    <t>Boulevard</t>
  </si>
  <si>
    <t>Gemmell Social Club</t>
  </si>
  <si>
    <t>No Perfs</t>
  </si>
  <si>
    <t>Venue</t>
  </si>
  <si>
    <t>Capacity</t>
  </si>
  <si>
    <t>Av Gross Ticket Price</t>
  </si>
  <si>
    <t>Target Capacity %</t>
  </si>
  <si>
    <t>Freedom</t>
  </si>
  <si>
    <t>Gross BO</t>
  </si>
  <si>
    <t>Net BO</t>
  </si>
  <si>
    <t>Family - Potato / Floorboards</t>
  </si>
  <si>
    <t>Subtotal</t>
  </si>
  <si>
    <t>Red Ladder: Playing the Joker</t>
  </si>
  <si>
    <t>Gemmell</t>
  </si>
  <si>
    <t>Ockham's Razor</t>
  </si>
  <si>
    <t>Sirius</t>
  </si>
  <si>
    <t>Winifred</t>
  </si>
  <si>
    <t>Music - Sesh</t>
  </si>
  <si>
    <t>Music - Pop</t>
  </si>
  <si>
    <t>Music - Classical</t>
  </si>
  <si>
    <t>East End Cabaret</t>
  </si>
  <si>
    <t>Attendance</t>
  </si>
  <si>
    <t>Overall Total</t>
  </si>
  <si>
    <t>Indicative Programme - Box Office Projections - February Festival</t>
  </si>
  <si>
    <t>Lucy Beaumont</t>
  </si>
  <si>
    <t>Circa Tusica</t>
  </si>
  <si>
    <t>NYT Romeo &amp; Juliet</t>
  </si>
  <si>
    <t>Music - Hackney Colliery</t>
  </si>
  <si>
    <t>Malet Lambert - East Park</t>
  </si>
  <si>
    <t>Drive In</t>
  </si>
  <si>
    <t>Indicative Programme - Box Office Projections - May Festival</t>
  </si>
  <si>
    <t>Headline Comic - Lenny Henry</t>
  </si>
  <si>
    <t>Note - 4 Pubs</t>
  </si>
  <si>
    <t>Music - Signed Indie</t>
  </si>
  <si>
    <t>Family - Upswing Bedtime Stories / Ailie Cohen Secret Life of Suitcases</t>
  </si>
  <si>
    <t>Freedom / Malet Lambert/East Park</t>
  </si>
  <si>
    <t>Bedtime Stories / Secret Life of Suitcases</t>
  </si>
  <si>
    <t>Western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</si>
</sst>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7" xfId="0" applyFill="1" applyBorder="1"/>
    <xf numFmtId="0" fontId="0" fillId="9" borderId="0" xfId="0" applyFill="1" applyBorder="1"/>
    <xf numFmtId="0" fontId="0" fillId="9" borderId="8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0" xfId="2" applyNumberFormat="1" applyFont="1"/>
    <xf numFmtId="1" fontId="0" fillId="0" borderId="0" xfId="2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" sqref="E1"/>
    </sheetView>
  </sheetViews>
  <sheetFormatPr defaultRowHeight="15" x14ac:dyDescent="0.25"/>
  <cols>
    <col min="2" max="2" width="17.28515625" bestFit="1" customWidth="1"/>
    <col min="3" max="3" width="8.28515625" bestFit="1" customWidth="1"/>
    <col min="4" max="4" width="22" style="42" customWidth="1"/>
    <col min="5" max="5" width="19.5703125" style="1" customWidth="1"/>
    <col min="6" max="6" width="6" style="1" bestFit="1" customWidth="1"/>
    <col min="7" max="7" width="9.7109375" customWidth="1"/>
    <col min="8" max="9" width="19.5703125" style="1" customWidth="1"/>
    <col min="10" max="10" width="6" style="1" bestFit="1" customWidth="1"/>
    <col min="11" max="11" width="10.85546875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4" spans="1:14" s="4" customFormat="1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3</v>
      </c>
      <c r="H4" s="43" t="s">
        <v>18</v>
      </c>
      <c r="I4" s="8" t="s">
        <v>19</v>
      </c>
      <c r="J4" s="8" t="s">
        <v>20</v>
      </c>
      <c r="K4" s="8" t="s">
        <v>4</v>
      </c>
      <c r="L4" s="43" t="s">
        <v>18</v>
      </c>
      <c r="M4" s="8" t="s">
        <v>19</v>
      </c>
      <c r="N4" s="8" t="s">
        <v>20</v>
      </c>
    </row>
    <row r="5" spans="1:14" ht="15.75" x14ac:dyDescent="0.25">
      <c r="A5" s="2" t="s">
        <v>8</v>
      </c>
      <c r="B5" s="7">
        <v>42779</v>
      </c>
      <c r="C5" s="11"/>
      <c r="D5" s="44"/>
      <c r="E5" s="28"/>
      <c r="F5" s="12"/>
      <c r="G5" s="11"/>
      <c r="H5" s="28"/>
      <c r="I5" s="28"/>
      <c r="J5" s="12"/>
      <c r="K5" s="11"/>
      <c r="L5" s="28"/>
      <c r="M5" s="28"/>
      <c r="N5" s="12"/>
    </row>
    <row r="6" spans="1:14" ht="15.75" x14ac:dyDescent="0.25">
      <c r="A6" s="2" t="s">
        <v>9</v>
      </c>
      <c r="B6" s="7">
        <v>42780</v>
      </c>
      <c r="C6" s="11"/>
      <c r="D6" s="44"/>
      <c r="E6" s="28"/>
      <c r="F6" s="12"/>
      <c r="G6" s="11"/>
      <c r="H6" s="28"/>
      <c r="I6" s="28"/>
      <c r="J6" s="12"/>
      <c r="K6" s="11"/>
      <c r="L6" s="28"/>
      <c r="M6" s="28"/>
      <c r="N6" s="12"/>
    </row>
    <row r="7" spans="1:14" ht="15.75" x14ac:dyDescent="0.25">
      <c r="A7" s="2" t="s">
        <v>10</v>
      </c>
      <c r="B7" s="7">
        <v>42781</v>
      </c>
      <c r="C7" s="11"/>
      <c r="D7" s="44"/>
      <c r="E7" s="28"/>
      <c r="F7" s="12"/>
      <c r="G7" s="11"/>
      <c r="H7" s="28"/>
      <c r="I7" s="28"/>
      <c r="J7" s="12"/>
      <c r="K7" s="11"/>
      <c r="L7" s="28"/>
      <c r="M7" s="28"/>
      <c r="N7" s="12"/>
    </row>
    <row r="8" spans="1:14" ht="15.75" x14ac:dyDescent="0.25">
      <c r="A8" s="2" t="s">
        <v>11</v>
      </c>
      <c r="B8" s="7">
        <v>42782</v>
      </c>
      <c r="C8" s="11"/>
      <c r="D8" s="44"/>
      <c r="E8" s="28"/>
      <c r="F8" s="12"/>
      <c r="G8" s="11"/>
      <c r="H8" s="28"/>
      <c r="I8" s="28"/>
      <c r="J8" s="12"/>
      <c r="K8" s="11"/>
      <c r="L8" s="28"/>
      <c r="M8" s="28"/>
      <c r="N8" s="12"/>
    </row>
    <row r="9" spans="1:14" ht="30" x14ac:dyDescent="0.25">
      <c r="A9" s="2" t="s">
        <v>12</v>
      </c>
      <c r="B9" s="7">
        <v>42783</v>
      </c>
      <c r="C9" s="36"/>
      <c r="D9" s="45"/>
      <c r="E9" s="37"/>
      <c r="F9" s="38"/>
      <c r="G9" s="15" t="s">
        <v>13</v>
      </c>
      <c r="H9" s="46" t="s">
        <v>17</v>
      </c>
      <c r="I9" s="30" t="s">
        <v>41</v>
      </c>
      <c r="J9" s="16">
        <v>2500</v>
      </c>
      <c r="K9" s="21" t="s">
        <v>28</v>
      </c>
      <c r="L9" s="52" t="s">
        <v>33</v>
      </c>
      <c r="M9" s="33" t="s">
        <v>34</v>
      </c>
      <c r="N9" s="22">
        <v>3500</v>
      </c>
    </row>
    <row r="10" spans="1:14" ht="30" x14ac:dyDescent="0.25">
      <c r="A10" s="3" t="s">
        <v>6</v>
      </c>
      <c r="B10" s="6">
        <v>42784</v>
      </c>
      <c r="C10" s="15" t="s">
        <v>13</v>
      </c>
      <c r="D10" s="46" t="s">
        <v>17</v>
      </c>
      <c r="E10" s="30" t="s">
        <v>16</v>
      </c>
      <c r="F10" s="16">
        <v>2500</v>
      </c>
      <c r="G10" s="19" t="s">
        <v>23</v>
      </c>
      <c r="H10" s="47" t="s">
        <v>40</v>
      </c>
      <c r="I10" s="32" t="s">
        <v>42</v>
      </c>
      <c r="J10" s="20">
        <v>800</v>
      </c>
      <c r="K10" s="17" t="s">
        <v>14</v>
      </c>
      <c r="L10" s="51" t="s">
        <v>29</v>
      </c>
      <c r="M10" s="31" t="s">
        <v>35</v>
      </c>
      <c r="N10" s="18">
        <v>4000</v>
      </c>
    </row>
    <row r="11" spans="1:14" ht="30" x14ac:dyDescent="0.25">
      <c r="A11" s="3" t="s">
        <v>7</v>
      </c>
      <c r="B11" s="6">
        <v>42785</v>
      </c>
      <c r="C11" s="19" t="s">
        <v>23</v>
      </c>
      <c r="D11" s="47" t="s">
        <v>21</v>
      </c>
      <c r="E11" s="32" t="s">
        <v>22</v>
      </c>
      <c r="F11" s="20">
        <v>600</v>
      </c>
      <c r="K11" s="17" t="s">
        <v>14</v>
      </c>
      <c r="L11" s="51" t="s">
        <v>29</v>
      </c>
      <c r="M11" s="31" t="s">
        <v>35</v>
      </c>
      <c r="N11" s="18"/>
    </row>
    <row r="12" spans="1:14" ht="45" x14ac:dyDescent="0.25">
      <c r="A12" s="2" t="s">
        <v>8</v>
      </c>
      <c r="B12" s="7">
        <v>42786</v>
      </c>
      <c r="C12" s="13" t="s">
        <v>24</v>
      </c>
      <c r="D12" s="48" t="s">
        <v>25</v>
      </c>
      <c r="E12" s="29" t="s">
        <v>26</v>
      </c>
      <c r="F12" s="14">
        <v>600</v>
      </c>
      <c r="G12" s="23" t="s">
        <v>15</v>
      </c>
      <c r="H12" s="49" t="s">
        <v>44</v>
      </c>
      <c r="I12" s="34" t="s">
        <v>43</v>
      </c>
      <c r="J12" s="24">
        <v>2000</v>
      </c>
      <c r="K12" s="36"/>
      <c r="L12" s="45"/>
      <c r="M12" s="37"/>
      <c r="N12" s="38"/>
    </row>
    <row r="13" spans="1:14" ht="30" x14ac:dyDescent="0.25">
      <c r="A13" s="2" t="s">
        <v>9</v>
      </c>
      <c r="B13" s="7">
        <v>42787</v>
      </c>
      <c r="C13" s="11"/>
      <c r="D13" s="44"/>
      <c r="E13" s="28"/>
      <c r="F13" s="12"/>
      <c r="G13" s="17" t="s">
        <v>14</v>
      </c>
      <c r="H13" s="51" t="s">
        <v>29</v>
      </c>
      <c r="I13" s="31" t="s">
        <v>45</v>
      </c>
      <c r="J13" s="18">
        <v>4000</v>
      </c>
      <c r="K13" s="36"/>
      <c r="L13" s="45"/>
      <c r="M13" s="37"/>
      <c r="N13" s="38"/>
    </row>
    <row r="14" spans="1:14" ht="45" x14ac:dyDescent="0.25">
      <c r="A14" s="2" t="s">
        <v>10</v>
      </c>
      <c r="B14" s="7">
        <v>42788</v>
      </c>
      <c r="C14" s="23" t="s">
        <v>15</v>
      </c>
      <c r="D14" s="49" t="s">
        <v>44</v>
      </c>
      <c r="E14" s="34" t="s">
        <v>26</v>
      </c>
      <c r="F14" s="24">
        <v>2000</v>
      </c>
      <c r="G14" s="17" t="s">
        <v>14</v>
      </c>
      <c r="H14" s="51" t="s">
        <v>29</v>
      </c>
      <c r="I14" s="31" t="s">
        <v>45</v>
      </c>
      <c r="J14" s="18"/>
      <c r="K14" s="13" t="s">
        <v>24</v>
      </c>
      <c r="L14" s="48" t="s">
        <v>25</v>
      </c>
      <c r="M14" s="29" t="s">
        <v>34</v>
      </c>
      <c r="N14" s="14">
        <v>600</v>
      </c>
    </row>
    <row r="15" spans="1:14" ht="15.75" x14ac:dyDescent="0.25">
      <c r="A15" s="2" t="s">
        <v>11</v>
      </c>
      <c r="B15" s="7">
        <v>42789</v>
      </c>
      <c r="C15" s="39" t="s">
        <v>27</v>
      </c>
      <c r="D15" s="50" t="s">
        <v>46</v>
      </c>
      <c r="E15" s="40" t="s">
        <v>16</v>
      </c>
      <c r="F15" s="41">
        <v>1500</v>
      </c>
      <c r="G15" s="21" t="s">
        <v>28</v>
      </c>
      <c r="H15" s="52" t="s">
        <v>47</v>
      </c>
      <c r="I15" s="33" t="s">
        <v>42</v>
      </c>
      <c r="J15" s="22">
        <v>1000</v>
      </c>
      <c r="K15" s="15" t="s">
        <v>13</v>
      </c>
      <c r="L15" s="46" t="s">
        <v>37</v>
      </c>
      <c r="M15" s="30" t="s">
        <v>35</v>
      </c>
      <c r="N15" s="16">
        <v>1000</v>
      </c>
    </row>
    <row r="16" spans="1:14" s="1" customFormat="1" ht="15.75" x14ac:dyDescent="0.25">
      <c r="A16" s="2"/>
      <c r="B16" s="7"/>
      <c r="C16" s="36"/>
      <c r="D16" s="45"/>
      <c r="E16" s="37"/>
      <c r="F16" s="38"/>
      <c r="G16" s="36"/>
      <c r="H16" s="45"/>
      <c r="I16" s="37"/>
      <c r="J16" s="38"/>
      <c r="K16" s="21" t="s">
        <v>28</v>
      </c>
      <c r="L16" s="52" t="s">
        <v>38</v>
      </c>
      <c r="M16" s="33" t="s">
        <v>39</v>
      </c>
      <c r="N16" s="22">
        <v>500</v>
      </c>
    </row>
    <row r="17" spans="1:14" ht="45" x14ac:dyDescent="0.25">
      <c r="A17" s="2" t="s">
        <v>12</v>
      </c>
      <c r="B17" s="7">
        <v>42790</v>
      </c>
      <c r="C17" s="17" t="s">
        <v>14</v>
      </c>
      <c r="D17" s="51" t="s">
        <v>29</v>
      </c>
      <c r="E17" s="31" t="s">
        <v>22</v>
      </c>
      <c r="F17" s="18">
        <v>4000</v>
      </c>
      <c r="G17" s="39" t="s">
        <v>27</v>
      </c>
      <c r="H17" s="50" t="s">
        <v>46</v>
      </c>
      <c r="I17" s="40" t="s">
        <v>43</v>
      </c>
      <c r="J17" s="41">
        <v>1500</v>
      </c>
      <c r="K17" s="23" t="s">
        <v>15</v>
      </c>
      <c r="L17" s="49" t="s">
        <v>44</v>
      </c>
      <c r="M17" s="34" t="s">
        <v>34</v>
      </c>
      <c r="N17" s="24">
        <v>2000</v>
      </c>
    </row>
    <row r="18" spans="1:14" ht="45" x14ac:dyDescent="0.25">
      <c r="A18" s="3" t="s">
        <v>6</v>
      </c>
      <c r="B18" s="6">
        <v>42791</v>
      </c>
      <c r="C18" s="21" t="s">
        <v>28</v>
      </c>
      <c r="D18" s="52" t="s">
        <v>30</v>
      </c>
      <c r="E18" s="33" t="s">
        <v>16</v>
      </c>
      <c r="F18" s="22">
        <v>1500</v>
      </c>
      <c r="G18" s="13" t="s">
        <v>24</v>
      </c>
      <c r="H18" s="48" t="s">
        <v>25</v>
      </c>
      <c r="I18" s="29" t="s">
        <v>26</v>
      </c>
      <c r="J18" s="14">
        <v>600</v>
      </c>
      <c r="K18" s="39" t="s">
        <v>27</v>
      </c>
      <c r="L18" s="50"/>
      <c r="M18" s="40" t="s">
        <v>35</v>
      </c>
      <c r="N18" s="41">
        <v>1500</v>
      </c>
    </row>
    <row r="19" spans="1:14" s="1" customFormat="1" ht="30" x14ac:dyDescent="0.25">
      <c r="A19" s="3"/>
      <c r="B19" s="6"/>
      <c r="C19" s="17" t="s">
        <v>14</v>
      </c>
      <c r="D19" s="51" t="s">
        <v>29</v>
      </c>
      <c r="E19" s="31" t="s">
        <v>22</v>
      </c>
      <c r="F19" s="18"/>
      <c r="G19" s="36"/>
      <c r="H19" s="45"/>
      <c r="I19" s="37"/>
      <c r="J19" s="38"/>
      <c r="K19" s="19" t="s">
        <v>23</v>
      </c>
      <c r="L19" s="47" t="s">
        <v>21</v>
      </c>
      <c r="M19" s="32" t="s">
        <v>34</v>
      </c>
      <c r="N19" s="20">
        <v>600</v>
      </c>
    </row>
    <row r="20" spans="1:14" ht="16.5" thickBot="1" x14ac:dyDescent="0.3">
      <c r="A20" s="3" t="s">
        <v>7</v>
      </c>
      <c r="B20" s="6">
        <v>42792</v>
      </c>
      <c r="C20" s="25"/>
      <c r="D20" s="53"/>
      <c r="E20" s="35"/>
      <c r="F20" s="26"/>
      <c r="G20" s="25"/>
      <c r="H20" s="35"/>
      <c r="I20" s="35"/>
      <c r="J20" s="26"/>
      <c r="K20" s="25"/>
      <c r="L20" s="35"/>
      <c r="M20" s="35"/>
      <c r="N20" s="26"/>
    </row>
    <row r="21" spans="1:14" s="1" customFormat="1" ht="15.75" x14ac:dyDescent="0.25">
      <c r="A21" s="37"/>
      <c r="B21" s="54"/>
      <c r="C21" s="9" t="s">
        <v>32</v>
      </c>
      <c r="D21" s="55"/>
      <c r="E21" s="27"/>
      <c r="F21" s="10">
        <v>1000</v>
      </c>
      <c r="G21" s="9" t="s">
        <v>32</v>
      </c>
      <c r="H21" s="55"/>
      <c r="I21" s="27"/>
      <c r="J21" s="10">
        <v>1000</v>
      </c>
      <c r="K21" s="9" t="s">
        <v>32</v>
      </c>
      <c r="L21" s="55"/>
      <c r="M21" s="27"/>
      <c r="N21" s="10">
        <v>1000</v>
      </c>
    </row>
    <row r="22" spans="1:14" ht="15.75" thickBot="1" x14ac:dyDescent="0.3">
      <c r="A22" s="35" t="s">
        <v>48</v>
      </c>
      <c r="B22" s="35"/>
      <c r="C22" s="25" t="s">
        <v>31</v>
      </c>
      <c r="D22" s="53"/>
      <c r="E22" s="35"/>
      <c r="F22" s="26">
        <f>SUM(F9:F21)</f>
        <v>13700</v>
      </c>
      <c r="G22" s="25" t="s">
        <v>31</v>
      </c>
      <c r="H22" s="53"/>
      <c r="I22" s="35"/>
      <c r="J22" s="26">
        <f>SUM(J8:J21)</f>
        <v>13400</v>
      </c>
      <c r="K22" s="25" t="s">
        <v>31</v>
      </c>
      <c r="L22" s="53"/>
      <c r="M22" s="35"/>
      <c r="N22" s="26">
        <f>SUM(N9:N21)</f>
        <v>14700</v>
      </c>
    </row>
    <row r="23" spans="1:14" ht="15.75" thickBot="1" x14ac:dyDescent="0.3"/>
    <row r="24" spans="1:14" ht="15.75" thickBot="1" x14ac:dyDescent="0.3">
      <c r="A24" s="59" t="s">
        <v>49</v>
      </c>
      <c r="B24" s="60"/>
      <c r="C24" s="61">
        <f>SUM(F22+J22+N22)</f>
        <v>41800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10" workbookViewId="0">
      <selection activeCell="E47" sqref="E47"/>
    </sheetView>
  </sheetViews>
  <sheetFormatPr defaultRowHeight="15" x14ac:dyDescent="0.2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10" width="19.5703125" style="1" customWidth="1"/>
    <col min="11" max="11" width="6" style="1" bestFit="1" customWidth="1"/>
    <col min="12" max="12" width="10.85546875" style="1" customWidth="1"/>
    <col min="13" max="14" width="19.5703125" style="1" customWidth="1"/>
    <col min="15" max="15" width="6" style="1" bestFit="1" customWidth="1"/>
  </cols>
  <sheetData>
    <row r="1" spans="1:9" x14ac:dyDescent="0.25">
      <c r="A1" s="4" t="s">
        <v>0</v>
      </c>
    </row>
    <row r="2" spans="1:9" x14ac:dyDescent="0.25">
      <c r="A2" s="4" t="s">
        <v>82</v>
      </c>
    </row>
    <row r="3" spans="1:9" s="1" customFormat="1" x14ac:dyDescent="0.25">
      <c r="A3" s="4"/>
      <c r="D3" s="42"/>
    </row>
    <row r="4" spans="1:9" s="42" customFormat="1" ht="60" x14ac:dyDescent="0.25">
      <c r="A4" s="72" t="s">
        <v>18</v>
      </c>
      <c r="B4" s="72" t="s">
        <v>61</v>
      </c>
      <c r="C4" s="72" t="s">
        <v>62</v>
      </c>
      <c r="D4" s="72" t="s">
        <v>63</v>
      </c>
      <c r="E4" s="72" t="s">
        <v>64</v>
      </c>
      <c r="F4" s="72" t="s">
        <v>65</v>
      </c>
      <c r="G4" s="72" t="s">
        <v>80</v>
      </c>
      <c r="H4" s="72" t="s">
        <v>67</v>
      </c>
      <c r="I4" s="72" t="s">
        <v>68</v>
      </c>
    </row>
    <row r="5" spans="1:9" s="1" customFormat="1" x14ac:dyDescent="0.25">
      <c r="A5" s="4" t="s">
        <v>90</v>
      </c>
      <c r="B5" s="1">
        <v>1</v>
      </c>
      <c r="C5" s="1" t="s">
        <v>66</v>
      </c>
      <c r="D5" s="42">
        <v>350</v>
      </c>
      <c r="E5" s="1">
        <v>10</v>
      </c>
      <c r="F5" s="65">
        <v>0.9</v>
      </c>
      <c r="G5" s="76">
        <f>F5*D5</f>
        <v>315</v>
      </c>
      <c r="H5" s="1">
        <f>E5*D5*F5</f>
        <v>3150</v>
      </c>
      <c r="I5" s="1">
        <f>H5/1.2</f>
        <v>2625</v>
      </c>
    </row>
    <row r="6" spans="1:9" s="1" customFormat="1" x14ac:dyDescent="0.25">
      <c r="A6" s="4"/>
      <c r="B6" s="1">
        <v>1</v>
      </c>
      <c r="C6" s="1" t="s">
        <v>58</v>
      </c>
      <c r="D6" s="42">
        <v>500</v>
      </c>
      <c r="E6" s="1">
        <v>10</v>
      </c>
      <c r="F6" s="65">
        <v>0.9</v>
      </c>
      <c r="G6" s="76">
        <f>F6*D6</f>
        <v>450</v>
      </c>
      <c r="H6" s="1">
        <f>E6*D6*F6</f>
        <v>4500</v>
      </c>
      <c r="I6" s="1">
        <f>H6/1.2</f>
        <v>3750</v>
      </c>
    </row>
    <row r="7" spans="1:9" s="1" customFormat="1" x14ac:dyDescent="0.25">
      <c r="A7" s="4" t="s">
        <v>37</v>
      </c>
      <c r="B7" s="1">
        <v>1</v>
      </c>
      <c r="C7" s="1" t="s">
        <v>75</v>
      </c>
      <c r="D7" s="42">
        <v>200</v>
      </c>
      <c r="E7" s="1">
        <v>5</v>
      </c>
      <c r="F7" s="65">
        <v>0.65</v>
      </c>
      <c r="G7" s="76">
        <f>F7*D7</f>
        <v>130</v>
      </c>
      <c r="H7" s="1">
        <f>E7*D7*F7</f>
        <v>650</v>
      </c>
      <c r="I7" s="70">
        <f>H7/1.2</f>
        <v>541.66666666666674</v>
      </c>
    </row>
    <row r="8" spans="1:9" s="1" customFormat="1" x14ac:dyDescent="0.25">
      <c r="A8" s="66" t="s">
        <v>70</v>
      </c>
      <c r="B8" s="67"/>
      <c r="C8" s="67"/>
      <c r="D8" s="68"/>
      <c r="E8" s="67"/>
      <c r="F8" s="69"/>
      <c r="G8" s="71">
        <f>SUM(G5:G7)</f>
        <v>895</v>
      </c>
      <c r="H8" s="67"/>
      <c r="I8" s="71">
        <f>SUM(I5:I7)</f>
        <v>6916.666666666667</v>
      </c>
    </row>
    <row r="9" spans="1:9" s="1" customFormat="1" x14ac:dyDescent="0.25">
      <c r="A9" s="4"/>
      <c r="D9" s="42"/>
      <c r="F9" s="65"/>
      <c r="G9" s="65"/>
    </row>
    <row r="10" spans="1:9" s="1" customFormat="1" x14ac:dyDescent="0.25">
      <c r="A10" s="73" t="s">
        <v>21</v>
      </c>
      <c r="B10" s="28">
        <v>1</v>
      </c>
      <c r="C10" s="28" t="s">
        <v>22</v>
      </c>
      <c r="D10" s="44">
        <v>250</v>
      </c>
      <c r="E10" s="28">
        <v>2</v>
      </c>
      <c r="F10" s="74">
        <v>0.75</v>
      </c>
      <c r="G10" s="83">
        <f>F10*D10</f>
        <v>187.5</v>
      </c>
      <c r="H10" s="28">
        <f>E10*D10*F10</f>
        <v>375</v>
      </c>
      <c r="I10" s="75">
        <f>H10/1.2</f>
        <v>312.5</v>
      </c>
    </row>
    <row r="11" spans="1:9" s="1" customFormat="1" x14ac:dyDescent="0.25">
      <c r="A11" s="4"/>
      <c r="B11" s="37">
        <v>1</v>
      </c>
      <c r="C11" s="37" t="s">
        <v>34</v>
      </c>
      <c r="D11" s="42">
        <v>250</v>
      </c>
      <c r="E11" s="28">
        <v>2</v>
      </c>
      <c r="F11" s="74">
        <v>0.75</v>
      </c>
      <c r="G11" s="83">
        <f>F11*D11</f>
        <v>187.5</v>
      </c>
      <c r="H11" s="28">
        <f>E11*D11*F11</f>
        <v>375</v>
      </c>
      <c r="I11" s="75">
        <f>H11/1.2</f>
        <v>312.5</v>
      </c>
    </row>
    <row r="12" spans="1:9" s="1" customFormat="1" x14ac:dyDescent="0.25">
      <c r="A12" s="66" t="s">
        <v>70</v>
      </c>
      <c r="B12" s="67"/>
      <c r="C12" s="67" t="s">
        <v>22</v>
      </c>
      <c r="D12" s="68"/>
      <c r="E12" s="67"/>
      <c r="F12" s="69"/>
      <c r="G12" s="84">
        <f>SUM(G10:G11)</f>
        <v>375</v>
      </c>
      <c r="H12" s="67"/>
      <c r="I12" s="71">
        <f>SUM(I10:I11)</f>
        <v>625</v>
      </c>
    </row>
    <row r="13" spans="1:9" s="1" customFormat="1" x14ac:dyDescent="0.25">
      <c r="A13" s="4"/>
      <c r="D13" s="42"/>
      <c r="F13" s="65"/>
      <c r="G13" s="65"/>
    </row>
    <row r="14" spans="1:9" s="1" customFormat="1" x14ac:dyDescent="0.25">
      <c r="A14" s="4" t="s">
        <v>69</v>
      </c>
      <c r="B14" s="1">
        <v>2</v>
      </c>
      <c r="C14" s="1" t="s">
        <v>26</v>
      </c>
      <c r="D14" s="42">
        <v>50</v>
      </c>
      <c r="E14" s="1">
        <v>2</v>
      </c>
      <c r="F14" s="65">
        <v>0.55000000000000004</v>
      </c>
      <c r="G14" s="82">
        <f t="shared" ref="G14:G16" si="0">F14*D14</f>
        <v>27.500000000000004</v>
      </c>
      <c r="H14" s="1">
        <f>E14*D14*F14*B14</f>
        <v>110.00000000000001</v>
      </c>
      <c r="I14" s="70">
        <f>H14/1.2</f>
        <v>91.666666666666686</v>
      </c>
    </row>
    <row r="15" spans="1:9" s="1" customFormat="1" x14ac:dyDescent="0.25">
      <c r="A15" s="4"/>
      <c r="B15" s="1">
        <v>2</v>
      </c>
      <c r="C15" s="1" t="s">
        <v>59</v>
      </c>
      <c r="D15" s="42">
        <v>50</v>
      </c>
      <c r="E15" s="1">
        <v>2</v>
      </c>
      <c r="F15" s="65">
        <v>0.55000000000000004</v>
      </c>
      <c r="G15" s="82">
        <f t="shared" si="0"/>
        <v>27.500000000000004</v>
      </c>
      <c r="H15" s="1">
        <f>E15*D15*F15*B15</f>
        <v>110.00000000000001</v>
      </c>
      <c r="I15" s="70">
        <f>H15/1.2</f>
        <v>91.666666666666686</v>
      </c>
    </row>
    <row r="16" spans="1:9" s="1" customFormat="1" x14ac:dyDescent="0.25">
      <c r="A16" s="4"/>
      <c r="B16" s="1">
        <v>2</v>
      </c>
      <c r="C16" s="1" t="s">
        <v>34</v>
      </c>
      <c r="D16" s="42">
        <v>50</v>
      </c>
      <c r="E16" s="1">
        <v>2</v>
      </c>
      <c r="F16" s="65">
        <v>0.55000000000000004</v>
      </c>
      <c r="G16" s="82">
        <f t="shared" si="0"/>
        <v>27.500000000000004</v>
      </c>
      <c r="H16" s="1">
        <f>E16*D16*F16*B16</f>
        <v>110.00000000000001</v>
      </c>
      <c r="I16" s="70">
        <f>H16/1.2</f>
        <v>91.666666666666686</v>
      </c>
    </row>
    <row r="17" spans="1:12" s="1" customFormat="1" x14ac:dyDescent="0.25">
      <c r="A17" s="66" t="s">
        <v>70</v>
      </c>
      <c r="B17" s="67"/>
      <c r="C17" s="67"/>
      <c r="D17" s="68"/>
      <c r="E17" s="67"/>
      <c r="F17" s="69"/>
      <c r="G17" s="71">
        <f>SUM(G14:G16)</f>
        <v>82.500000000000014</v>
      </c>
      <c r="H17" s="67"/>
      <c r="I17" s="67">
        <f>SUM(I14:I16)</f>
        <v>275.00000000000006</v>
      </c>
    </row>
    <row r="18" spans="1:12" s="1" customFormat="1" x14ac:dyDescent="0.25">
      <c r="A18" s="4"/>
      <c r="D18" s="42"/>
      <c r="F18" s="65"/>
      <c r="G18" s="65"/>
    </row>
    <row r="19" spans="1:12" s="1" customFormat="1" x14ac:dyDescent="0.25">
      <c r="A19" s="4" t="s">
        <v>71</v>
      </c>
      <c r="B19" s="1">
        <v>1</v>
      </c>
      <c r="C19" s="1" t="s">
        <v>26</v>
      </c>
      <c r="D19" s="42">
        <v>200</v>
      </c>
      <c r="E19" s="1">
        <v>5</v>
      </c>
      <c r="F19" s="65">
        <v>0.55000000000000004</v>
      </c>
      <c r="G19" s="76">
        <f>F19*D19</f>
        <v>110.00000000000001</v>
      </c>
      <c r="H19" s="1">
        <f>E19*D19*F19*B19</f>
        <v>550</v>
      </c>
      <c r="I19" s="70">
        <f>H19/1.2</f>
        <v>458.33333333333337</v>
      </c>
    </row>
    <row r="20" spans="1:12" s="1" customFormat="1" x14ac:dyDescent="0.25">
      <c r="A20" s="4"/>
      <c r="B20" s="1">
        <v>1</v>
      </c>
      <c r="C20" s="1" t="s">
        <v>72</v>
      </c>
      <c r="D20" s="42">
        <v>150</v>
      </c>
      <c r="E20" s="1">
        <v>5</v>
      </c>
      <c r="F20" s="65">
        <v>0.55000000000000004</v>
      </c>
      <c r="G20" s="82">
        <f>F20*D20</f>
        <v>82.5</v>
      </c>
      <c r="H20" s="70">
        <f>E20*D20*F20*B20</f>
        <v>412.50000000000006</v>
      </c>
      <c r="I20" s="70">
        <f>H20/1.2</f>
        <v>343.75000000000006</v>
      </c>
    </row>
    <row r="21" spans="1:12" s="1" customFormat="1" x14ac:dyDescent="0.25">
      <c r="A21" s="4"/>
      <c r="B21" s="1">
        <v>1</v>
      </c>
      <c r="C21" s="1" t="s">
        <v>34</v>
      </c>
      <c r="D21" s="42">
        <v>250</v>
      </c>
      <c r="E21" s="1">
        <v>5</v>
      </c>
      <c r="F21" s="65">
        <v>0.55000000000000004</v>
      </c>
      <c r="G21" s="82">
        <f>F21*D21</f>
        <v>137.5</v>
      </c>
      <c r="H21" s="70">
        <f>E21*D21*F21*B21</f>
        <v>687.5</v>
      </c>
      <c r="I21" s="70">
        <f>H21/1.2</f>
        <v>572.91666666666674</v>
      </c>
    </row>
    <row r="22" spans="1:12" s="1" customFormat="1" x14ac:dyDescent="0.25">
      <c r="A22" s="66" t="s">
        <v>70</v>
      </c>
      <c r="B22" s="67"/>
      <c r="C22" s="67"/>
      <c r="D22" s="68"/>
      <c r="E22" s="67"/>
      <c r="F22" s="69"/>
      <c r="G22" s="71">
        <f>SUM(G19:G21)</f>
        <v>330</v>
      </c>
      <c r="H22" s="67"/>
      <c r="I22" s="71">
        <f>SUM(I19:I21)</f>
        <v>1375.0000000000002</v>
      </c>
    </row>
    <row r="23" spans="1:12" s="1" customFormat="1" x14ac:dyDescent="0.25">
      <c r="A23" s="4"/>
      <c r="D23" s="42"/>
      <c r="F23" s="65"/>
      <c r="G23" s="65"/>
    </row>
    <row r="24" spans="1:12" s="1" customFormat="1" x14ac:dyDescent="0.25">
      <c r="A24" s="4" t="s">
        <v>73</v>
      </c>
      <c r="B24" s="1">
        <v>2</v>
      </c>
      <c r="C24" s="1" t="s">
        <v>22</v>
      </c>
      <c r="D24" s="42">
        <v>300</v>
      </c>
      <c r="E24" s="1">
        <v>5</v>
      </c>
      <c r="F24" s="65">
        <v>0.45</v>
      </c>
      <c r="G24" s="76">
        <f>F24*D24</f>
        <v>135</v>
      </c>
      <c r="H24" s="1">
        <f>E24*D24*F24*B24</f>
        <v>1350</v>
      </c>
      <c r="I24" s="70">
        <f>H24/1.2</f>
        <v>1125</v>
      </c>
    </row>
    <row r="25" spans="1:12" s="1" customFormat="1" x14ac:dyDescent="0.25">
      <c r="A25" s="4"/>
      <c r="B25" s="1">
        <v>2</v>
      </c>
      <c r="C25" s="1" t="s">
        <v>74</v>
      </c>
      <c r="D25" s="42">
        <v>300</v>
      </c>
      <c r="E25" s="1">
        <v>5</v>
      </c>
      <c r="F25" s="65">
        <v>0.45</v>
      </c>
      <c r="G25" s="76">
        <f>F25*D25</f>
        <v>135</v>
      </c>
      <c r="H25" s="1">
        <f>E25*D25*F25*B25</f>
        <v>1350</v>
      </c>
      <c r="I25" s="70">
        <f>H25/1.2</f>
        <v>1125</v>
      </c>
    </row>
    <row r="26" spans="1:12" s="1" customFormat="1" x14ac:dyDescent="0.25">
      <c r="A26" s="4"/>
      <c r="B26" s="1">
        <v>2</v>
      </c>
      <c r="C26" s="1" t="s">
        <v>75</v>
      </c>
      <c r="D26" s="42">
        <v>300</v>
      </c>
      <c r="E26" s="1">
        <v>5</v>
      </c>
      <c r="F26" s="65">
        <v>0.45</v>
      </c>
      <c r="G26" s="76">
        <f>F26*D26</f>
        <v>135</v>
      </c>
      <c r="H26" s="1">
        <f>E26*D26*F26*B26</f>
        <v>1350</v>
      </c>
      <c r="I26" s="70">
        <f>H26/1.2</f>
        <v>1125</v>
      </c>
    </row>
    <row r="27" spans="1:12" s="1" customFormat="1" x14ac:dyDescent="0.25">
      <c r="A27" s="66" t="s">
        <v>70</v>
      </c>
      <c r="B27" s="67"/>
      <c r="C27" s="67"/>
      <c r="D27" s="68"/>
      <c r="E27" s="67"/>
      <c r="F27" s="69"/>
      <c r="G27" s="71">
        <f>SUM(G24:G26)</f>
        <v>405</v>
      </c>
      <c r="H27" s="67"/>
      <c r="I27" s="71">
        <f>SUM(I24:I26)</f>
        <v>3375</v>
      </c>
    </row>
    <row r="28" spans="1:12" s="1" customFormat="1" x14ac:dyDescent="0.25">
      <c r="A28" s="4"/>
      <c r="D28" s="42"/>
      <c r="F28" s="65"/>
      <c r="G28" s="65"/>
    </row>
    <row r="29" spans="1:12" s="1" customFormat="1" x14ac:dyDescent="0.25">
      <c r="A29" s="4" t="s">
        <v>76</v>
      </c>
      <c r="B29" s="1">
        <v>1</v>
      </c>
      <c r="C29" s="1" t="s">
        <v>66</v>
      </c>
      <c r="D29" s="42">
        <v>300</v>
      </c>
      <c r="E29" s="1">
        <v>2</v>
      </c>
      <c r="F29" s="65">
        <v>0.75</v>
      </c>
      <c r="G29" s="76">
        <f>F29*D29</f>
        <v>225</v>
      </c>
      <c r="H29" s="70">
        <f>E29*D29*F29</f>
        <v>450</v>
      </c>
      <c r="I29" s="70">
        <f>H29/1.2</f>
        <v>375</v>
      </c>
    </row>
    <row r="30" spans="1:12" s="1" customFormat="1" x14ac:dyDescent="0.25">
      <c r="A30" s="4" t="s">
        <v>92</v>
      </c>
      <c r="B30" s="1">
        <v>1</v>
      </c>
      <c r="C30" s="1" t="s">
        <v>34</v>
      </c>
      <c r="D30" s="42">
        <v>500</v>
      </c>
      <c r="E30" s="1">
        <v>5</v>
      </c>
      <c r="F30" s="65">
        <v>0.75</v>
      </c>
      <c r="G30" s="76">
        <f>F30*D30</f>
        <v>375</v>
      </c>
      <c r="H30" s="70">
        <f>E30*D30*F30</f>
        <v>1875</v>
      </c>
      <c r="I30" s="70">
        <f>H30/1.2</f>
        <v>1562.5</v>
      </c>
    </row>
    <row r="31" spans="1:12" s="1" customFormat="1" x14ac:dyDescent="0.25">
      <c r="A31" s="4" t="s">
        <v>76</v>
      </c>
      <c r="B31" s="1">
        <v>1</v>
      </c>
      <c r="C31" s="1" t="s">
        <v>39</v>
      </c>
      <c r="D31" s="42">
        <f>4*50</f>
        <v>200</v>
      </c>
      <c r="E31" s="1">
        <v>2</v>
      </c>
      <c r="F31" s="65">
        <v>0.75</v>
      </c>
      <c r="G31" s="76">
        <f>F31*D31</f>
        <v>150</v>
      </c>
      <c r="H31" s="70">
        <f>E31*D31*F31</f>
        <v>300</v>
      </c>
      <c r="I31" s="70">
        <f>H31/1.2</f>
        <v>250</v>
      </c>
      <c r="L31" s="1" t="s">
        <v>91</v>
      </c>
    </row>
    <row r="32" spans="1:12" s="1" customFormat="1" x14ac:dyDescent="0.25">
      <c r="A32" s="4" t="s">
        <v>78</v>
      </c>
      <c r="B32" s="1">
        <v>1</v>
      </c>
      <c r="C32" s="1" t="s">
        <v>42</v>
      </c>
      <c r="D32" s="42">
        <v>300</v>
      </c>
      <c r="E32" s="1">
        <v>5</v>
      </c>
      <c r="F32" s="65">
        <v>0.55000000000000004</v>
      </c>
      <c r="G32" s="76">
        <f>F32*D32</f>
        <v>165</v>
      </c>
      <c r="H32" s="70">
        <f>E32*D32*F32</f>
        <v>825.00000000000011</v>
      </c>
      <c r="I32" s="70">
        <f>H32/1.2</f>
        <v>687.50000000000011</v>
      </c>
    </row>
    <row r="33" spans="1:9" s="1" customFormat="1" x14ac:dyDescent="0.25">
      <c r="A33" s="66" t="s">
        <v>70</v>
      </c>
      <c r="B33" s="67"/>
      <c r="C33" s="67"/>
      <c r="D33" s="68"/>
      <c r="E33" s="67"/>
      <c r="F33" s="69"/>
      <c r="G33" s="71">
        <f>SUM(G29:G32)</f>
        <v>915</v>
      </c>
      <c r="H33" s="67"/>
      <c r="I33" s="71">
        <f>SUM(I29:I32)</f>
        <v>2875</v>
      </c>
    </row>
    <row r="34" spans="1:9" s="1" customFormat="1" x14ac:dyDescent="0.25">
      <c r="A34" s="73"/>
      <c r="B34" s="28"/>
      <c r="C34" s="28"/>
      <c r="D34" s="44"/>
      <c r="E34" s="28"/>
      <c r="F34" s="74"/>
      <c r="G34" s="74"/>
      <c r="H34" s="28"/>
      <c r="I34" s="75"/>
    </row>
    <row r="35" spans="1:9" s="1" customFormat="1" x14ac:dyDescent="0.25">
      <c r="A35" s="73" t="s">
        <v>79</v>
      </c>
      <c r="B35" s="37">
        <v>1</v>
      </c>
      <c r="C35" s="37" t="s">
        <v>66</v>
      </c>
      <c r="D35" s="44">
        <v>300</v>
      </c>
      <c r="E35" s="37">
        <v>10</v>
      </c>
      <c r="F35" s="74">
        <v>0.6</v>
      </c>
      <c r="G35" s="76">
        <f t="shared" ref="G35:G37" si="1">F35*D35</f>
        <v>180</v>
      </c>
      <c r="H35" s="70">
        <f>E35*D35*F35</f>
        <v>1800</v>
      </c>
      <c r="I35" s="70">
        <f>H35/1.2</f>
        <v>1500</v>
      </c>
    </row>
    <row r="36" spans="1:9" s="1" customFormat="1" x14ac:dyDescent="0.25">
      <c r="A36" s="73"/>
      <c r="B36" s="37">
        <v>1</v>
      </c>
      <c r="C36" s="37" t="s">
        <v>72</v>
      </c>
      <c r="D36" s="44">
        <v>150</v>
      </c>
      <c r="E36" s="37">
        <v>10</v>
      </c>
      <c r="F36" s="74">
        <v>0.6</v>
      </c>
      <c r="G36" s="76">
        <f t="shared" si="1"/>
        <v>90</v>
      </c>
      <c r="H36" s="70">
        <f>E36*D36*F36</f>
        <v>900</v>
      </c>
      <c r="I36" s="70">
        <f>H36/1.2</f>
        <v>750</v>
      </c>
    </row>
    <row r="37" spans="1:9" s="1" customFormat="1" x14ac:dyDescent="0.25">
      <c r="A37" s="4"/>
      <c r="B37" s="37">
        <v>1</v>
      </c>
      <c r="C37" s="37" t="s">
        <v>75</v>
      </c>
      <c r="D37" s="42">
        <v>200</v>
      </c>
      <c r="E37" s="37">
        <v>10</v>
      </c>
      <c r="F37" s="78">
        <v>0.6</v>
      </c>
      <c r="G37" s="76">
        <f t="shared" si="1"/>
        <v>120</v>
      </c>
      <c r="H37" s="70">
        <f>E37*D37*F37</f>
        <v>1200</v>
      </c>
      <c r="I37" s="70">
        <f>H37/1.2</f>
        <v>1000</v>
      </c>
    </row>
    <row r="38" spans="1:9" s="1" customFormat="1" x14ac:dyDescent="0.25">
      <c r="A38" s="66" t="s">
        <v>70</v>
      </c>
      <c r="B38" s="67"/>
      <c r="C38" s="67"/>
      <c r="D38" s="68"/>
      <c r="E38" s="67"/>
      <c r="F38" s="67"/>
      <c r="G38" s="67">
        <f>SUM(G35:G37)</f>
        <v>390</v>
      </c>
      <c r="H38" s="67"/>
      <c r="I38" s="71">
        <f>SUM(I35:I37)</f>
        <v>3250</v>
      </c>
    </row>
    <row r="40" spans="1:9" ht="15.75" thickBot="1" x14ac:dyDescent="0.3">
      <c r="A40" s="79" t="s">
        <v>81</v>
      </c>
      <c r="B40" s="79">
        <f>SUM(B5:B38)</f>
        <v>27</v>
      </c>
      <c r="C40" s="79"/>
      <c r="D40" s="80"/>
      <c r="E40" s="79"/>
      <c r="F40" s="79"/>
      <c r="G40" s="81">
        <f>SUM(G38+G33+G27+G22+G17+G12+G8)</f>
        <v>3392.5</v>
      </c>
      <c r="H40" s="79"/>
      <c r="I40" s="81">
        <f>SUM(I38+I33+I27+I22+I17+I12+I8)</f>
        <v>18691.666666666668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P14" sqref="P14"/>
    </sheetView>
  </sheetViews>
  <sheetFormatPr defaultRowHeight="15" x14ac:dyDescent="0.25"/>
  <cols>
    <col min="1" max="1" width="9.140625" style="1"/>
    <col min="2" max="2" width="17.28515625" style="1" bestFit="1" customWidth="1"/>
    <col min="3" max="3" width="8.28515625" style="1" bestFit="1" customWidth="1"/>
    <col min="4" max="4" width="22" style="42" customWidth="1"/>
    <col min="5" max="5" width="19.5703125" style="1" customWidth="1"/>
    <col min="6" max="6" width="6" style="1" bestFit="1" customWidth="1"/>
    <col min="7" max="7" width="9.7109375" style="1" customWidth="1"/>
    <col min="8" max="9" width="19.5703125" style="1" customWidth="1"/>
    <col min="10" max="10" width="6" style="1" bestFit="1" customWidth="1"/>
    <col min="11" max="11" width="10.85546875" style="1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4" spans="1:14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3</v>
      </c>
      <c r="H4" s="43" t="s">
        <v>18</v>
      </c>
      <c r="I4" s="8" t="s">
        <v>19</v>
      </c>
      <c r="J4" s="8" t="s">
        <v>20</v>
      </c>
      <c r="K4" s="8" t="s">
        <v>4</v>
      </c>
      <c r="L4" s="43" t="s">
        <v>18</v>
      </c>
      <c r="M4" s="8" t="s">
        <v>19</v>
      </c>
      <c r="N4" s="8" t="s">
        <v>20</v>
      </c>
    </row>
    <row r="5" spans="1:14" ht="45" x14ac:dyDescent="0.25">
      <c r="A5" s="2" t="s">
        <v>12</v>
      </c>
      <c r="B5" s="58">
        <v>42882</v>
      </c>
      <c r="C5" s="15" t="s">
        <v>13</v>
      </c>
      <c r="D5" s="46" t="s">
        <v>50</v>
      </c>
      <c r="E5" s="30" t="s">
        <v>16</v>
      </c>
      <c r="F5" s="16">
        <v>1500</v>
      </c>
      <c r="G5" s="23" t="s">
        <v>15</v>
      </c>
      <c r="H5" s="49" t="s">
        <v>52</v>
      </c>
      <c r="I5" s="34" t="s">
        <v>34</v>
      </c>
      <c r="J5" s="24">
        <v>4000</v>
      </c>
      <c r="K5" s="36"/>
      <c r="L5" s="45"/>
      <c r="M5" s="37"/>
      <c r="N5" s="38"/>
    </row>
    <row r="6" spans="1:14" ht="45.75" thickBot="1" x14ac:dyDescent="0.3">
      <c r="A6" s="3" t="s">
        <v>6</v>
      </c>
      <c r="B6" s="56">
        <v>42883</v>
      </c>
      <c r="C6" s="17" t="s">
        <v>14</v>
      </c>
      <c r="D6" s="51" t="s">
        <v>51</v>
      </c>
      <c r="E6" s="31" t="s">
        <v>22</v>
      </c>
      <c r="F6" s="18">
        <v>4000</v>
      </c>
      <c r="G6" s="23" t="s">
        <v>15</v>
      </c>
      <c r="H6" s="49" t="s">
        <v>52</v>
      </c>
      <c r="I6" s="34" t="s">
        <v>34</v>
      </c>
      <c r="J6" s="24"/>
      <c r="K6" s="15" t="s">
        <v>13</v>
      </c>
      <c r="L6" s="46" t="s">
        <v>50</v>
      </c>
      <c r="M6" s="30" t="s">
        <v>60</v>
      </c>
      <c r="N6" s="16">
        <v>1500</v>
      </c>
    </row>
    <row r="7" spans="1:14" ht="45" x14ac:dyDescent="0.25">
      <c r="A7" s="3" t="s">
        <v>7</v>
      </c>
      <c r="B7" s="57">
        <v>42884</v>
      </c>
      <c r="C7" s="17" t="s">
        <v>14</v>
      </c>
      <c r="D7" s="51" t="s">
        <v>51</v>
      </c>
      <c r="E7" s="31" t="s">
        <v>22</v>
      </c>
      <c r="F7" s="18"/>
      <c r="G7" s="21" t="s">
        <v>28</v>
      </c>
      <c r="H7" s="52" t="s">
        <v>38</v>
      </c>
      <c r="I7" s="33" t="s">
        <v>39</v>
      </c>
      <c r="J7" s="22">
        <v>500</v>
      </c>
      <c r="K7" s="13" t="s">
        <v>24</v>
      </c>
      <c r="L7" s="48" t="s">
        <v>95</v>
      </c>
      <c r="M7" s="29" t="s">
        <v>96</v>
      </c>
      <c r="N7" s="14">
        <v>600</v>
      </c>
    </row>
    <row r="8" spans="1:14" ht="45" x14ac:dyDescent="0.25">
      <c r="A8" s="2" t="s">
        <v>8</v>
      </c>
      <c r="B8" s="58">
        <v>42885</v>
      </c>
      <c r="C8" s="23" t="s">
        <v>15</v>
      </c>
      <c r="D8" s="49" t="s">
        <v>52</v>
      </c>
      <c r="E8" s="34" t="s">
        <v>22</v>
      </c>
      <c r="F8" s="24">
        <v>4000</v>
      </c>
      <c r="G8" s="36"/>
      <c r="H8" s="45"/>
      <c r="I8" s="37"/>
      <c r="J8" s="38"/>
      <c r="K8" s="36"/>
      <c r="L8" s="45"/>
      <c r="M8" s="37"/>
      <c r="N8" s="38"/>
    </row>
    <row r="9" spans="1:14" ht="45" x14ac:dyDescent="0.25">
      <c r="A9" s="2" t="s">
        <v>9</v>
      </c>
      <c r="B9" s="58">
        <v>42886</v>
      </c>
      <c r="C9" s="23" t="s">
        <v>15</v>
      </c>
      <c r="D9" s="49" t="s">
        <v>52</v>
      </c>
      <c r="E9" s="34" t="s">
        <v>22</v>
      </c>
      <c r="F9" s="24"/>
      <c r="G9" s="13" t="s">
        <v>24</v>
      </c>
      <c r="H9" s="48" t="s">
        <v>95</v>
      </c>
      <c r="I9" s="29" t="s">
        <v>35</v>
      </c>
      <c r="J9" s="14">
        <v>600</v>
      </c>
      <c r="K9" s="17" t="s">
        <v>14</v>
      </c>
      <c r="L9" s="51" t="s">
        <v>51</v>
      </c>
      <c r="M9" s="31" t="s">
        <v>59</v>
      </c>
      <c r="N9" s="18">
        <v>4000</v>
      </c>
    </row>
    <row r="10" spans="1:14" ht="15.75" x14ac:dyDescent="0.25">
      <c r="A10" s="2" t="s">
        <v>10</v>
      </c>
      <c r="B10" s="58">
        <v>42887</v>
      </c>
      <c r="C10" s="36"/>
      <c r="D10" s="45"/>
      <c r="E10" s="37"/>
      <c r="F10" s="38"/>
      <c r="G10" s="36"/>
      <c r="H10" s="45"/>
      <c r="I10" s="37"/>
      <c r="J10" s="38"/>
      <c r="K10" s="17" t="s">
        <v>14</v>
      </c>
      <c r="L10" s="51" t="s">
        <v>51</v>
      </c>
      <c r="M10" s="31" t="s">
        <v>59</v>
      </c>
      <c r="N10" s="18"/>
    </row>
    <row r="11" spans="1:14" ht="30" x14ac:dyDescent="0.25">
      <c r="A11" s="2" t="s">
        <v>11</v>
      </c>
      <c r="B11" s="58">
        <v>42888</v>
      </c>
      <c r="C11" s="13" t="s">
        <v>24</v>
      </c>
      <c r="D11" s="48" t="s">
        <v>95</v>
      </c>
      <c r="E11" s="29" t="s">
        <v>16</v>
      </c>
      <c r="F11" s="14">
        <v>600</v>
      </c>
      <c r="G11" s="21" t="s">
        <v>28</v>
      </c>
      <c r="H11" s="52" t="s">
        <v>56</v>
      </c>
      <c r="I11" s="33" t="s">
        <v>34</v>
      </c>
      <c r="J11" s="22">
        <v>1000</v>
      </c>
      <c r="K11" s="19" t="s">
        <v>23</v>
      </c>
      <c r="L11" s="47" t="s">
        <v>57</v>
      </c>
      <c r="M11" s="32" t="s">
        <v>58</v>
      </c>
      <c r="N11" s="20">
        <v>1000</v>
      </c>
    </row>
    <row r="12" spans="1:14" ht="45" x14ac:dyDescent="0.25">
      <c r="A12" s="2" t="s">
        <v>12</v>
      </c>
      <c r="B12" s="58">
        <v>42889</v>
      </c>
      <c r="C12" s="36"/>
      <c r="D12" s="45"/>
      <c r="E12" s="37"/>
      <c r="F12" s="38"/>
      <c r="G12" s="21" t="s">
        <v>28</v>
      </c>
      <c r="H12" s="52" t="s">
        <v>53</v>
      </c>
      <c r="I12" s="33" t="s">
        <v>34</v>
      </c>
      <c r="J12" s="22">
        <v>3000</v>
      </c>
      <c r="K12" s="23" t="s">
        <v>15</v>
      </c>
      <c r="L12" s="49" t="s">
        <v>52</v>
      </c>
      <c r="M12" s="34" t="s">
        <v>42</v>
      </c>
      <c r="N12" s="24">
        <v>4000</v>
      </c>
    </row>
    <row r="13" spans="1:14" ht="45.75" thickBot="1" x14ac:dyDescent="0.3">
      <c r="A13" s="3" t="s">
        <v>6</v>
      </c>
      <c r="B13" s="56">
        <v>42890</v>
      </c>
      <c r="C13" s="21" t="s">
        <v>28</v>
      </c>
      <c r="D13" s="52" t="s">
        <v>53</v>
      </c>
      <c r="E13" s="33" t="s">
        <v>54</v>
      </c>
      <c r="F13" s="22">
        <v>3000</v>
      </c>
      <c r="G13" s="17" t="s">
        <v>14</v>
      </c>
      <c r="H13" s="51" t="s">
        <v>51</v>
      </c>
      <c r="I13" s="31" t="s">
        <v>35</v>
      </c>
      <c r="J13" s="18">
        <v>4000</v>
      </c>
      <c r="K13" s="23" t="s">
        <v>15</v>
      </c>
      <c r="L13" s="49" t="s">
        <v>52</v>
      </c>
      <c r="M13" s="34" t="s">
        <v>42</v>
      </c>
      <c r="N13" s="24"/>
    </row>
    <row r="14" spans="1:14" ht="45.75" thickBot="1" x14ac:dyDescent="0.3">
      <c r="A14" s="3" t="s">
        <v>7</v>
      </c>
      <c r="B14" s="56">
        <v>42891</v>
      </c>
      <c r="C14" s="19" t="s">
        <v>23</v>
      </c>
      <c r="D14" s="47" t="s">
        <v>55</v>
      </c>
      <c r="E14" s="32" t="s">
        <v>54</v>
      </c>
      <c r="F14" s="20">
        <v>1000</v>
      </c>
      <c r="G14" s="17" t="s">
        <v>14</v>
      </c>
      <c r="H14" s="51" t="s">
        <v>51</v>
      </c>
      <c r="I14" s="31" t="s">
        <v>35</v>
      </c>
      <c r="J14" s="18"/>
      <c r="K14" s="21" t="s">
        <v>28</v>
      </c>
      <c r="L14" s="52" t="s">
        <v>53</v>
      </c>
      <c r="M14" s="33" t="s">
        <v>59</v>
      </c>
      <c r="N14" s="22">
        <v>3000</v>
      </c>
    </row>
    <row r="15" spans="1:14" ht="15.75" x14ac:dyDescent="0.25">
      <c r="A15" s="37"/>
      <c r="B15" s="54"/>
      <c r="C15" s="9" t="s">
        <v>32</v>
      </c>
      <c r="D15" s="55"/>
      <c r="E15" s="27"/>
      <c r="F15" s="10">
        <v>1000</v>
      </c>
      <c r="G15" s="9" t="s">
        <v>32</v>
      </c>
      <c r="H15" s="55"/>
      <c r="I15" s="27"/>
      <c r="J15" s="10">
        <v>1000</v>
      </c>
      <c r="K15" s="9" t="s">
        <v>32</v>
      </c>
      <c r="L15" s="55"/>
      <c r="M15" s="27"/>
      <c r="N15" s="10">
        <v>1000</v>
      </c>
    </row>
    <row r="16" spans="1:14" ht="15.75" thickBot="1" x14ac:dyDescent="0.3">
      <c r="A16" s="35" t="s">
        <v>48</v>
      </c>
      <c r="B16" s="35"/>
      <c r="C16" s="25" t="s">
        <v>31</v>
      </c>
      <c r="D16" s="53"/>
      <c r="E16" s="35"/>
      <c r="F16" s="26">
        <f>SUM(F5:F15)</f>
        <v>15100</v>
      </c>
      <c r="G16" s="25" t="s">
        <v>31</v>
      </c>
      <c r="H16" s="53"/>
      <c r="I16" s="35"/>
      <c r="J16" s="26">
        <f>SUM(J5:J15)</f>
        <v>14100</v>
      </c>
      <c r="K16" s="25" t="s">
        <v>31</v>
      </c>
      <c r="L16" s="53"/>
      <c r="M16" s="35"/>
      <c r="N16" s="26">
        <f>SUM(N5:N15)</f>
        <v>15100</v>
      </c>
    </row>
    <row r="17" spans="1:14" ht="15.75" thickBot="1" x14ac:dyDescent="0.3"/>
    <row r="18" spans="1:14" ht="15.75" thickBot="1" x14ac:dyDescent="0.3">
      <c r="A18" s="62" t="s">
        <v>49</v>
      </c>
      <c r="B18" s="63"/>
      <c r="C18" s="64">
        <f>SUM(F16+J16+N16)</f>
        <v>44300</v>
      </c>
    </row>
    <row r="20" spans="1:14" x14ac:dyDescent="0.25">
      <c r="D20" s="1"/>
      <c r="K20"/>
      <c r="L20"/>
      <c r="M20"/>
      <c r="N20"/>
    </row>
    <row r="21" spans="1:14" x14ac:dyDescent="0.25">
      <c r="D21" s="1"/>
      <c r="K21"/>
      <c r="L21"/>
      <c r="M21"/>
      <c r="N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" workbookViewId="0">
      <selection activeCell="C9" sqref="C9"/>
    </sheetView>
  </sheetViews>
  <sheetFormatPr defaultRowHeight="15" x14ac:dyDescent="0.25"/>
  <cols>
    <col min="1" max="1" width="35" style="42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</cols>
  <sheetData>
    <row r="1" spans="1:9" x14ac:dyDescent="0.25">
      <c r="A1" s="85" t="s">
        <v>0</v>
      </c>
    </row>
    <row r="2" spans="1:9" ht="30" x14ac:dyDescent="0.25">
      <c r="A2" s="85" t="s">
        <v>89</v>
      </c>
    </row>
    <row r="3" spans="1:9" x14ac:dyDescent="0.25">
      <c r="A3" s="85"/>
    </row>
    <row r="4" spans="1:9" ht="60" x14ac:dyDescent="0.25">
      <c r="A4" s="72" t="s">
        <v>18</v>
      </c>
      <c r="B4" s="72" t="s">
        <v>61</v>
      </c>
      <c r="C4" s="72" t="s">
        <v>62</v>
      </c>
      <c r="D4" s="72" t="s">
        <v>63</v>
      </c>
      <c r="E4" s="72" t="s">
        <v>64</v>
      </c>
      <c r="F4" s="72" t="s">
        <v>65</v>
      </c>
      <c r="G4" s="72" t="s">
        <v>80</v>
      </c>
      <c r="H4" s="72" t="s">
        <v>67</v>
      </c>
      <c r="I4" s="72" t="s">
        <v>68</v>
      </c>
    </row>
    <row r="5" spans="1:9" x14ac:dyDescent="0.25">
      <c r="A5" s="85" t="s">
        <v>83</v>
      </c>
      <c r="B5" s="1">
        <v>1</v>
      </c>
      <c r="C5" s="1" t="s">
        <v>66</v>
      </c>
      <c r="D5" s="42">
        <v>350</v>
      </c>
      <c r="E5" s="1">
        <v>10</v>
      </c>
      <c r="F5" s="65">
        <v>0.9</v>
      </c>
      <c r="G5" s="76">
        <f>F5*D5</f>
        <v>315</v>
      </c>
      <c r="H5" s="1">
        <f>E5*D5*F5*B5</f>
        <v>3150</v>
      </c>
      <c r="I5" s="1">
        <f>H5/1.2</f>
        <v>2625</v>
      </c>
    </row>
    <row r="6" spans="1:9" x14ac:dyDescent="0.25">
      <c r="A6" s="85"/>
      <c r="B6" s="1">
        <v>1</v>
      </c>
      <c r="C6" s="1" t="s">
        <v>72</v>
      </c>
      <c r="D6" s="42">
        <v>500</v>
      </c>
      <c r="E6" s="1">
        <v>10</v>
      </c>
      <c r="F6" s="65">
        <v>0.9</v>
      </c>
      <c r="G6" s="76">
        <f>F6*D6</f>
        <v>450</v>
      </c>
      <c r="H6" s="1">
        <f>E6*D6*F6*B6</f>
        <v>4500</v>
      </c>
      <c r="I6" s="1">
        <f>H6/1.2</f>
        <v>3750</v>
      </c>
    </row>
    <row r="7" spans="1:9" x14ac:dyDescent="0.25">
      <c r="A7" s="86" t="s">
        <v>70</v>
      </c>
      <c r="B7" s="67"/>
      <c r="C7" s="67"/>
      <c r="D7" s="68"/>
      <c r="E7" s="67"/>
      <c r="F7" s="69"/>
      <c r="G7" s="71">
        <f>SUM(G5:G6)</f>
        <v>765</v>
      </c>
      <c r="H7" s="67"/>
      <c r="I7" s="71">
        <f>SUM(I5:I6)</f>
        <v>6375</v>
      </c>
    </row>
    <row r="8" spans="1:9" x14ac:dyDescent="0.25">
      <c r="A8" s="85"/>
      <c r="F8" s="65"/>
      <c r="G8" s="65"/>
    </row>
    <row r="9" spans="1:9" s="1" customFormat="1" x14ac:dyDescent="0.25">
      <c r="A9" s="85" t="s">
        <v>21</v>
      </c>
      <c r="B9" s="1">
        <v>2</v>
      </c>
      <c r="C9" s="1" t="s">
        <v>87</v>
      </c>
      <c r="D9" s="42">
        <v>500</v>
      </c>
      <c r="E9" s="1">
        <v>2</v>
      </c>
      <c r="F9" s="65">
        <v>0.7</v>
      </c>
      <c r="G9" s="76">
        <f>F9*D9</f>
        <v>350</v>
      </c>
      <c r="H9" s="1">
        <f>E9*D9*F9*B9</f>
        <v>1400</v>
      </c>
      <c r="I9" s="70">
        <f>H9/1.2</f>
        <v>1166.6666666666667</v>
      </c>
    </row>
    <row r="10" spans="1:9" s="1" customFormat="1" x14ac:dyDescent="0.25">
      <c r="A10" s="85" t="s">
        <v>88</v>
      </c>
      <c r="B10" s="1">
        <v>1</v>
      </c>
      <c r="C10" s="1" t="s">
        <v>58</v>
      </c>
      <c r="D10" s="42">
        <v>100</v>
      </c>
      <c r="E10" s="1">
        <v>5</v>
      </c>
      <c r="F10" s="65">
        <v>0.9</v>
      </c>
      <c r="G10" s="76">
        <f>F10*D10</f>
        <v>90</v>
      </c>
      <c r="H10" s="1">
        <f>E10*D10*F10*B10</f>
        <v>450</v>
      </c>
      <c r="I10" s="1">
        <f>H10/1.2</f>
        <v>375</v>
      </c>
    </row>
    <row r="11" spans="1:9" x14ac:dyDescent="0.25">
      <c r="A11" s="86" t="s">
        <v>70</v>
      </c>
      <c r="B11" s="67"/>
      <c r="C11" s="67"/>
      <c r="D11" s="68"/>
      <c r="E11" s="67"/>
      <c r="F11" s="69"/>
      <c r="G11" s="77">
        <f>SUM(G9:G10)</f>
        <v>440</v>
      </c>
      <c r="H11" s="67"/>
      <c r="I11" s="71">
        <f>SUM(I9:I10)</f>
        <v>1541.6666666666667</v>
      </c>
    </row>
    <row r="12" spans="1:9" x14ac:dyDescent="0.25">
      <c r="A12" s="85"/>
      <c r="F12" s="65"/>
      <c r="G12" s="65"/>
    </row>
    <row r="13" spans="1:9" ht="30" x14ac:dyDescent="0.25">
      <c r="A13" s="85" t="s">
        <v>93</v>
      </c>
      <c r="B13" s="1">
        <v>2</v>
      </c>
      <c r="C13" s="1" t="s">
        <v>26</v>
      </c>
      <c r="D13" s="42">
        <v>50</v>
      </c>
      <c r="E13" s="1">
        <v>2</v>
      </c>
      <c r="F13" s="65">
        <v>0.55000000000000004</v>
      </c>
      <c r="G13" s="82">
        <f t="shared" ref="G13:G15" si="0">F13*D13</f>
        <v>27.500000000000004</v>
      </c>
      <c r="H13" s="1">
        <f>E13*D13*F13*B13</f>
        <v>110.00000000000001</v>
      </c>
      <c r="I13" s="70">
        <f>H13/1.2</f>
        <v>91.666666666666686</v>
      </c>
    </row>
    <row r="14" spans="1:9" x14ac:dyDescent="0.25">
      <c r="A14" s="85"/>
      <c r="B14" s="1">
        <v>2</v>
      </c>
      <c r="C14" s="1" t="s">
        <v>59</v>
      </c>
      <c r="D14" s="42">
        <v>50</v>
      </c>
      <c r="E14" s="1">
        <v>2</v>
      </c>
      <c r="F14" s="65">
        <v>0.55000000000000004</v>
      </c>
      <c r="G14" s="82">
        <f t="shared" si="0"/>
        <v>27.500000000000004</v>
      </c>
      <c r="H14" s="1">
        <f>E14*D14*F14*B14</f>
        <v>110.00000000000001</v>
      </c>
      <c r="I14" s="70">
        <f>H14/1.2</f>
        <v>91.666666666666686</v>
      </c>
    </row>
    <row r="15" spans="1:9" x14ac:dyDescent="0.25">
      <c r="A15" s="85"/>
      <c r="B15" s="1">
        <v>2</v>
      </c>
      <c r="C15" s="1" t="s">
        <v>34</v>
      </c>
      <c r="D15" s="42">
        <v>50</v>
      </c>
      <c r="E15" s="1">
        <v>2</v>
      </c>
      <c r="F15" s="65">
        <v>0.55000000000000004</v>
      </c>
      <c r="G15" s="82">
        <f t="shared" si="0"/>
        <v>27.500000000000004</v>
      </c>
      <c r="H15" s="1">
        <f>E15*D15*F15*B15</f>
        <v>110.00000000000001</v>
      </c>
      <c r="I15" s="70">
        <f>H15/1.2</f>
        <v>91.666666666666686</v>
      </c>
    </row>
    <row r="16" spans="1:9" x14ac:dyDescent="0.25">
      <c r="A16" s="86" t="s">
        <v>70</v>
      </c>
      <c r="B16" s="67"/>
      <c r="C16" s="67"/>
      <c r="D16" s="68"/>
      <c r="E16" s="67"/>
      <c r="F16" s="69"/>
      <c r="G16" s="71">
        <f>SUM(G13:G15)</f>
        <v>82.500000000000014</v>
      </c>
      <c r="H16" s="67"/>
      <c r="I16" s="67">
        <f>SUM(I13:I15)</f>
        <v>275.00000000000006</v>
      </c>
    </row>
    <row r="17" spans="1:9" x14ac:dyDescent="0.25">
      <c r="A17" s="85"/>
      <c r="F17" s="65"/>
      <c r="G17" s="65"/>
    </row>
    <row r="18" spans="1:9" x14ac:dyDescent="0.25">
      <c r="A18" s="85" t="s">
        <v>85</v>
      </c>
      <c r="B18" s="1">
        <v>2</v>
      </c>
      <c r="C18" s="1" t="s">
        <v>22</v>
      </c>
      <c r="D18" s="42">
        <v>200</v>
      </c>
      <c r="E18" s="1">
        <v>5</v>
      </c>
      <c r="F18" s="65">
        <v>0.4</v>
      </c>
      <c r="G18" s="76">
        <f t="shared" ref="G18:G20" si="1">F18*D18</f>
        <v>80</v>
      </c>
      <c r="H18" s="1">
        <f>E18*D18*F18*B18</f>
        <v>800</v>
      </c>
      <c r="I18" s="70">
        <f>H18/1.2</f>
        <v>666.66666666666674</v>
      </c>
    </row>
    <row r="19" spans="1:9" x14ac:dyDescent="0.25">
      <c r="A19" s="85"/>
      <c r="B19" s="1">
        <v>2</v>
      </c>
      <c r="C19" s="1" t="s">
        <v>34</v>
      </c>
      <c r="D19" s="42">
        <v>300</v>
      </c>
      <c r="E19" s="1">
        <v>5</v>
      </c>
      <c r="F19" s="65">
        <v>0.4</v>
      </c>
      <c r="G19" s="76">
        <f t="shared" si="1"/>
        <v>120</v>
      </c>
      <c r="H19" s="1">
        <f>E19*D19*F19*B19</f>
        <v>1200</v>
      </c>
      <c r="I19" s="70">
        <f>H19/1.2</f>
        <v>1000</v>
      </c>
    </row>
    <row r="20" spans="1:9" x14ac:dyDescent="0.25">
      <c r="A20" s="85"/>
      <c r="B20" s="1">
        <v>2</v>
      </c>
      <c r="C20" s="1" t="s">
        <v>42</v>
      </c>
      <c r="D20" s="42">
        <v>250</v>
      </c>
      <c r="E20" s="1">
        <v>5</v>
      </c>
      <c r="F20" s="65">
        <v>0.4</v>
      </c>
      <c r="G20" s="82">
        <f t="shared" si="1"/>
        <v>100</v>
      </c>
      <c r="H20" s="1">
        <f>E20*D20*F20*B20</f>
        <v>1000</v>
      </c>
      <c r="I20" s="70">
        <f>H20/1.2</f>
        <v>833.33333333333337</v>
      </c>
    </row>
    <row r="21" spans="1:9" x14ac:dyDescent="0.25">
      <c r="A21" s="86" t="s">
        <v>70</v>
      </c>
      <c r="B21" s="67"/>
      <c r="C21" s="67"/>
      <c r="D21" s="68"/>
      <c r="E21" s="67"/>
      <c r="F21" s="69"/>
      <c r="G21" s="71">
        <f>SUM(G18:G20)</f>
        <v>300</v>
      </c>
      <c r="H21" s="67"/>
      <c r="I21" s="71">
        <f>SUM(I18:I20)</f>
        <v>2500</v>
      </c>
    </row>
    <row r="22" spans="1:9" x14ac:dyDescent="0.25">
      <c r="A22" s="85"/>
      <c r="F22" s="65"/>
      <c r="G22" s="65"/>
    </row>
    <row r="23" spans="1:9" x14ac:dyDescent="0.25">
      <c r="A23" s="85" t="s">
        <v>84</v>
      </c>
      <c r="B23" s="1">
        <v>2</v>
      </c>
      <c r="C23" s="1" t="s">
        <v>22</v>
      </c>
      <c r="D23" s="42">
        <v>300</v>
      </c>
      <c r="E23" s="1">
        <v>5</v>
      </c>
      <c r="F23" s="65">
        <v>0.5</v>
      </c>
      <c r="G23" s="76">
        <f t="shared" ref="G23:G25" si="2">F23*D23</f>
        <v>150</v>
      </c>
      <c r="H23" s="1">
        <f>E23*D23*F23*B23</f>
        <v>1500</v>
      </c>
      <c r="I23" s="70">
        <f>H23/1.2</f>
        <v>1250</v>
      </c>
    </row>
    <row r="24" spans="1:9" x14ac:dyDescent="0.25">
      <c r="A24" s="85"/>
      <c r="B24" s="1">
        <v>2</v>
      </c>
      <c r="C24" s="1" t="s">
        <v>59</v>
      </c>
      <c r="D24" s="42">
        <v>300</v>
      </c>
      <c r="E24" s="1">
        <v>5</v>
      </c>
      <c r="F24" s="65">
        <v>0.5</v>
      </c>
      <c r="G24" s="76">
        <f t="shared" si="2"/>
        <v>150</v>
      </c>
      <c r="H24" s="1">
        <f>E24*D24*F24*B24</f>
        <v>1500</v>
      </c>
      <c r="I24" s="70">
        <f>H24/1.2</f>
        <v>1250</v>
      </c>
    </row>
    <row r="25" spans="1:9" x14ac:dyDescent="0.25">
      <c r="A25" s="85"/>
      <c r="B25" s="1">
        <v>2</v>
      </c>
      <c r="C25" s="1" t="s">
        <v>75</v>
      </c>
      <c r="D25" s="42">
        <v>300</v>
      </c>
      <c r="E25" s="1">
        <v>5</v>
      </c>
      <c r="F25" s="65">
        <v>0.5</v>
      </c>
      <c r="G25" s="76">
        <f t="shared" si="2"/>
        <v>150</v>
      </c>
      <c r="H25" s="1">
        <f>E25*D25*F25*B25</f>
        <v>1500</v>
      </c>
      <c r="I25" s="70">
        <f>H25/1.2</f>
        <v>1250</v>
      </c>
    </row>
    <row r="26" spans="1:9" x14ac:dyDescent="0.25">
      <c r="A26" s="86" t="s">
        <v>70</v>
      </c>
      <c r="B26" s="67"/>
      <c r="C26" s="67"/>
      <c r="D26" s="68"/>
      <c r="E26" s="67"/>
      <c r="F26" s="69"/>
      <c r="G26" s="71">
        <f>SUM(G23:G25)</f>
        <v>450</v>
      </c>
      <c r="H26" s="67"/>
      <c r="I26" s="71">
        <f>SUM(I23:I25)</f>
        <v>3750</v>
      </c>
    </row>
    <row r="27" spans="1:9" x14ac:dyDescent="0.25">
      <c r="A27" s="85"/>
      <c r="F27" s="65"/>
      <c r="G27" s="65"/>
    </row>
    <row r="28" spans="1:9" x14ac:dyDescent="0.25">
      <c r="A28" s="85" t="s">
        <v>86</v>
      </c>
      <c r="B28" s="1">
        <v>1</v>
      </c>
      <c r="C28" s="1" t="s">
        <v>94</v>
      </c>
      <c r="D28" s="42">
        <v>500</v>
      </c>
      <c r="E28" s="1">
        <v>5</v>
      </c>
      <c r="F28" s="65">
        <v>0.9</v>
      </c>
      <c r="G28" s="76">
        <f t="shared" ref="G28:G32" si="3">F28*D28</f>
        <v>450</v>
      </c>
      <c r="H28" s="70">
        <f>E28*D28*F28</f>
        <v>2250</v>
      </c>
      <c r="I28" s="70">
        <f>H28/1.2</f>
        <v>1875</v>
      </c>
    </row>
    <row r="29" spans="1:9" x14ac:dyDescent="0.25">
      <c r="A29" s="85"/>
      <c r="B29" s="1">
        <v>1</v>
      </c>
      <c r="C29" s="1" t="s">
        <v>59</v>
      </c>
      <c r="D29" s="42">
        <v>300</v>
      </c>
      <c r="E29" s="1">
        <v>5</v>
      </c>
      <c r="F29" s="65">
        <v>0.9</v>
      </c>
      <c r="G29" s="76">
        <f t="shared" si="3"/>
        <v>270</v>
      </c>
      <c r="H29" s="70">
        <f>E29*D29*F29</f>
        <v>1350</v>
      </c>
      <c r="I29" s="70">
        <f>H29/1.2</f>
        <v>1125</v>
      </c>
    </row>
    <row r="30" spans="1:9" x14ac:dyDescent="0.25">
      <c r="A30" s="85"/>
      <c r="B30" s="1">
        <v>1</v>
      </c>
      <c r="C30" s="1" t="s">
        <v>34</v>
      </c>
      <c r="D30" s="42">
        <v>300</v>
      </c>
      <c r="E30" s="1">
        <v>5</v>
      </c>
      <c r="F30" s="65">
        <v>0.9</v>
      </c>
      <c r="G30" s="76">
        <f t="shared" si="3"/>
        <v>270</v>
      </c>
      <c r="H30" s="70">
        <f>E30*D30*F30</f>
        <v>1350</v>
      </c>
      <c r="I30" s="70">
        <f>H30/1.2</f>
        <v>1125</v>
      </c>
    </row>
    <row r="31" spans="1:9" s="1" customFormat="1" x14ac:dyDescent="0.25">
      <c r="A31" s="85" t="s">
        <v>77</v>
      </c>
      <c r="B31" s="1">
        <v>1</v>
      </c>
      <c r="C31" s="1" t="s">
        <v>34</v>
      </c>
      <c r="D31" s="42">
        <v>300</v>
      </c>
      <c r="E31" s="1">
        <v>5</v>
      </c>
      <c r="F31" s="65">
        <v>0.75</v>
      </c>
      <c r="G31" s="76">
        <f>F31*D31</f>
        <v>225</v>
      </c>
      <c r="H31" s="70">
        <f>E31*D31*F31</f>
        <v>1125</v>
      </c>
      <c r="I31" s="70">
        <f>H31/1.2</f>
        <v>937.5</v>
      </c>
    </row>
    <row r="32" spans="1:9" s="1" customFormat="1" x14ac:dyDescent="0.25">
      <c r="A32" s="85" t="s">
        <v>76</v>
      </c>
      <c r="B32" s="1">
        <v>1</v>
      </c>
      <c r="C32" s="1" t="s">
        <v>39</v>
      </c>
      <c r="D32" s="42">
        <v>200</v>
      </c>
      <c r="E32" s="1">
        <v>2</v>
      </c>
      <c r="F32" s="65">
        <v>0.9</v>
      </c>
      <c r="G32" s="76">
        <f t="shared" si="3"/>
        <v>180</v>
      </c>
      <c r="H32" s="70">
        <f>E32*D32*F32</f>
        <v>360</v>
      </c>
      <c r="I32" s="70">
        <f>H32/1.2</f>
        <v>300</v>
      </c>
    </row>
    <row r="33" spans="1:9" x14ac:dyDescent="0.25">
      <c r="A33" s="86" t="s">
        <v>70</v>
      </c>
      <c r="B33" s="67"/>
      <c r="C33" s="67"/>
      <c r="D33" s="68"/>
      <c r="E33" s="67"/>
      <c r="F33" s="69"/>
      <c r="G33" s="71">
        <f>SUM(G28:G30)</f>
        <v>990</v>
      </c>
      <c r="H33" s="67"/>
      <c r="I33" s="71">
        <f>SUM(I28:I30)</f>
        <v>4125</v>
      </c>
    </row>
    <row r="34" spans="1:9" x14ac:dyDescent="0.25">
      <c r="A34" s="87"/>
      <c r="B34" s="28"/>
      <c r="C34" s="28"/>
      <c r="D34" s="44"/>
      <c r="E34" s="28"/>
      <c r="F34" s="74"/>
      <c r="G34" s="74"/>
      <c r="H34" s="28"/>
      <c r="I34" s="75"/>
    </row>
    <row r="36" spans="1:9" ht="15.75" thickBot="1" x14ac:dyDescent="0.3">
      <c r="A36" s="80" t="s">
        <v>81</v>
      </c>
      <c r="B36" s="81">
        <f>SUM(B5:B33)</f>
        <v>28</v>
      </c>
      <c r="C36" s="79"/>
      <c r="D36" s="80"/>
      <c r="E36" s="79"/>
      <c r="F36" s="79"/>
      <c r="G36" s="81">
        <f>SUM(+G33+G26+G21+G16+G11+G7)</f>
        <v>3027.5</v>
      </c>
      <c r="H36" s="79"/>
      <c r="I36" s="81">
        <f>SUM(+I33+I26+I21+I16+I11+I7)</f>
        <v>18566.666666666664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97B6D9D-123E-409F-9D35-68D920AC0AD0}"/>
</file>

<file path=customXml/itemProps2.xml><?xml version="1.0" encoding="utf-8"?>
<ds:datastoreItem xmlns:ds="http://schemas.openxmlformats.org/officeDocument/2006/customXml" ds:itemID="{E10C7843-1EC4-4CCA-8742-DA006451E2F9}"/>
</file>

<file path=customXml/itemProps3.xml><?xml version="1.0" encoding="utf-8"?>
<ds:datastoreItem xmlns:ds="http://schemas.openxmlformats.org/officeDocument/2006/customXml" ds:itemID="{A626DE14-EAC3-41BD-8E56-C7FE35C5B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 Festival Programme</vt:lpstr>
      <vt:lpstr>Feb Box Office Projection</vt:lpstr>
      <vt:lpstr>May Festival Programme</vt:lpstr>
      <vt:lpstr>May Box Office Projection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2016-01-17T22:52:56Z</dcterms:created>
  <dcterms:modified xsi:type="dcterms:W3CDTF">2016-03-17T21:12:39Z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