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Projects/DreamThinkSpeak/A_Budget/Budget Notes/"/>
    </mc:Choice>
  </mc:AlternateContent>
  <bookViews>
    <workbookView xWindow="6450" yWindow="-345" windowWidth="14040" windowHeight="7605" tabRatio="500" firstSheet="5" activeTab="7"/>
  </bookViews>
  <sheets>
    <sheet name="Cover notes" sheetId="58" r:id="rId1"/>
    <sheet name="Previous" sheetId="54" r:id="rId2"/>
    <sheet name="UPDATE 20th Apr" sheetId="56" r:id="rId3"/>
    <sheet name="UPDATE 1st Aug NS" sheetId="60" r:id="rId4"/>
    <sheet name="running &amp; income" sheetId="57" r:id="rId5"/>
    <sheet name="DTS UPDATE 12th Oct" sheetId="63" r:id="rId6"/>
    <sheet name="2017 costs" sheetId="59" r:id="rId7"/>
    <sheet name="Summary 10th Feb" sheetId="61" r:id="rId8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61" l="1"/>
  <c r="G10" i="61"/>
  <c r="C10" i="61"/>
  <c r="E43" i="61" l="1"/>
  <c r="E45" i="61" s="1"/>
  <c r="C16" i="59"/>
  <c r="E128" i="63" l="1"/>
  <c r="J118" i="63"/>
  <c r="E116" i="63"/>
  <c r="E108" i="63"/>
  <c r="E109" i="63" s="1"/>
  <c r="E105" i="63"/>
  <c r="G97" i="63"/>
  <c r="E97" i="63"/>
  <c r="G96" i="63"/>
  <c r="E96" i="63"/>
  <c r="G95" i="63"/>
  <c r="E95" i="63"/>
  <c r="G94" i="63"/>
  <c r="E94" i="63"/>
  <c r="E98" i="63" s="1"/>
  <c r="G90" i="63"/>
  <c r="E90" i="63"/>
  <c r="G89" i="63"/>
  <c r="E89" i="63"/>
  <c r="G88" i="63"/>
  <c r="E88" i="63"/>
  <c r="E91" i="63" s="1"/>
  <c r="E85" i="63"/>
  <c r="E69" i="63"/>
  <c r="E68" i="63"/>
  <c r="G67" i="63"/>
  <c r="E67" i="63"/>
  <c r="G66" i="63"/>
  <c r="E66" i="63"/>
  <c r="E65" i="63"/>
  <c r="G64" i="63"/>
  <c r="E64" i="63"/>
  <c r="G63" i="63"/>
  <c r="E63" i="63"/>
  <c r="E62" i="63"/>
  <c r="E61" i="63"/>
  <c r="G60" i="63"/>
  <c r="E60" i="63"/>
  <c r="E59" i="63"/>
  <c r="E58" i="63"/>
  <c r="E57" i="63"/>
  <c r="E56" i="63"/>
  <c r="E55" i="63"/>
  <c r="E54" i="63"/>
  <c r="E74" i="63" s="1"/>
  <c r="G50" i="63"/>
  <c r="E50" i="63"/>
  <c r="G49" i="63"/>
  <c r="E49" i="63"/>
  <c r="G48" i="63"/>
  <c r="E48" i="63"/>
  <c r="G47" i="63"/>
  <c r="E47" i="63"/>
  <c r="G46" i="63"/>
  <c r="E46" i="63"/>
  <c r="G45" i="63"/>
  <c r="G118" i="63" s="1"/>
  <c r="E45" i="63"/>
  <c r="E51" i="63" s="1"/>
  <c r="E41" i="63"/>
  <c r="E40" i="63"/>
  <c r="E39" i="63"/>
  <c r="E38" i="63"/>
  <c r="E37" i="63"/>
  <c r="E36" i="63"/>
  <c r="E35" i="63"/>
  <c r="E34" i="63"/>
  <c r="E33" i="63"/>
  <c r="E32" i="63"/>
  <c r="E31" i="63"/>
  <c r="E30" i="63"/>
  <c r="E29" i="63"/>
  <c r="E28" i="63"/>
  <c r="E27" i="63"/>
  <c r="E26" i="63"/>
  <c r="E25" i="63"/>
  <c r="E24" i="63"/>
  <c r="E23" i="63"/>
  <c r="E22" i="63"/>
  <c r="E21" i="63"/>
  <c r="E20" i="63"/>
  <c r="E19" i="63"/>
  <c r="E18" i="63"/>
  <c r="E17" i="63"/>
  <c r="E16" i="63"/>
  <c r="E15" i="63"/>
  <c r="E14" i="63"/>
  <c r="E42" i="63" s="1"/>
  <c r="E131" i="63" s="1"/>
  <c r="C8" i="63" s="1"/>
  <c r="E13" i="63"/>
  <c r="E118" i="63" l="1"/>
  <c r="E120" i="63" l="1"/>
  <c r="E122" i="63" s="1"/>
  <c r="C9" i="63" s="1"/>
  <c r="G28" i="61"/>
  <c r="G35" i="61"/>
  <c r="C28" i="61"/>
  <c r="J120" i="60" l="1"/>
  <c r="J118" i="60"/>
  <c r="H122" i="60"/>
  <c r="C138" i="60"/>
  <c r="C136" i="60"/>
  <c r="C135" i="60"/>
  <c r="H136" i="56"/>
  <c r="H134" i="56"/>
  <c r="H129" i="56"/>
  <c r="J13" i="60"/>
  <c r="J14" i="60"/>
  <c r="J15" i="60"/>
  <c r="J16" i="60"/>
  <c r="J17" i="60"/>
  <c r="J18" i="60"/>
  <c r="J19" i="60"/>
  <c r="J20" i="60"/>
  <c r="J21" i="60"/>
  <c r="J22" i="60"/>
  <c r="J23" i="60"/>
  <c r="J24" i="60"/>
  <c r="J25" i="60"/>
  <c r="J26" i="60"/>
  <c r="J27" i="60"/>
  <c r="J28" i="60"/>
  <c r="J29" i="60"/>
  <c r="J30" i="60"/>
  <c r="J31" i="60"/>
  <c r="J32" i="60"/>
  <c r="J33" i="60"/>
  <c r="J34" i="60"/>
  <c r="J35" i="60"/>
  <c r="J36" i="60"/>
  <c r="J37" i="60"/>
  <c r="J38" i="60"/>
  <c r="J39" i="60"/>
  <c r="J40" i="60"/>
  <c r="J41" i="60"/>
  <c r="J45" i="60"/>
  <c r="J46" i="60"/>
  <c r="J47" i="60"/>
  <c r="J48" i="60"/>
  <c r="J49" i="60"/>
  <c r="J50" i="60"/>
  <c r="J54" i="60"/>
  <c r="J55" i="60"/>
  <c r="J56" i="60"/>
  <c r="J57" i="60"/>
  <c r="J58" i="60"/>
  <c r="J59" i="60"/>
  <c r="J60" i="60"/>
  <c r="J61" i="60"/>
  <c r="J62" i="60"/>
  <c r="J63" i="60"/>
  <c r="J64" i="60"/>
  <c r="J65" i="60"/>
  <c r="J66" i="60"/>
  <c r="J67" i="60"/>
  <c r="J68" i="60"/>
  <c r="J69" i="60"/>
  <c r="J70" i="60"/>
  <c r="J71" i="60"/>
  <c r="J72" i="60"/>
  <c r="J73" i="60"/>
  <c r="J77" i="60"/>
  <c r="J78" i="60"/>
  <c r="J79" i="60"/>
  <c r="J80" i="60"/>
  <c r="J81" i="60"/>
  <c r="J82" i="60"/>
  <c r="J83" i="60"/>
  <c r="J84" i="60"/>
  <c r="J88" i="60"/>
  <c r="J89" i="60"/>
  <c r="J90" i="60"/>
  <c r="J91" i="60"/>
  <c r="J94" i="60"/>
  <c r="J95" i="60"/>
  <c r="J96" i="60"/>
  <c r="J97" i="60"/>
  <c r="J101" i="60"/>
  <c r="J102" i="60"/>
  <c r="J103" i="60"/>
  <c r="J104" i="60"/>
  <c r="J108" i="60"/>
  <c r="J112" i="60"/>
  <c r="J113" i="60"/>
  <c r="J114" i="60"/>
  <c r="J115" i="60"/>
  <c r="H118" i="60"/>
  <c r="E118" i="60"/>
  <c r="H116" i="60"/>
  <c r="H109" i="60"/>
  <c r="H105" i="60"/>
  <c r="H98" i="60"/>
  <c r="H91" i="60"/>
  <c r="H85" i="60"/>
  <c r="H74" i="60"/>
  <c r="I118" i="56"/>
  <c r="I46" i="56"/>
  <c r="I47" i="56"/>
  <c r="I48" i="56"/>
  <c r="I49" i="56"/>
  <c r="I50" i="56"/>
  <c r="I60" i="56"/>
  <c r="I63" i="56"/>
  <c r="I64" i="56"/>
  <c r="I66" i="56"/>
  <c r="I67" i="56"/>
  <c r="I81" i="56"/>
  <c r="I88" i="56"/>
  <c r="I94" i="56"/>
  <c r="I95" i="56"/>
  <c r="I96" i="56"/>
  <c r="I97" i="56"/>
  <c r="I45" i="56"/>
  <c r="H51" i="60"/>
  <c r="H42" i="60"/>
  <c r="E42" i="60"/>
  <c r="H46" i="56"/>
  <c r="H47" i="56"/>
  <c r="H48" i="56"/>
  <c r="H49" i="56"/>
  <c r="H50" i="56"/>
  <c r="H60" i="56"/>
  <c r="H63" i="56"/>
  <c r="H64" i="56"/>
  <c r="H66" i="56"/>
  <c r="H67" i="56"/>
  <c r="H81" i="56"/>
  <c r="H88" i="56"/>
  <c r="H94" i="56"/>
  <c r="H95" i="56"/>
  <c r="H96" i="56"/>
  <c r="H97" i="56"/>
  <c r="H118" i="56"/>
  <c r="H45" i="56"/>
  <c r="E128" i="60"/>
  <c r="E116" i="60"/>
  <c r="E109" i="60"/>
  <c r="E108" i="60"/>
  <c r="E105" i="60"/>
  <c r="G97" i="60"/>
  <c r="E97" i="60"/>
  <c r="G96" i="60"/>
  <c r="E96" i="60"/>
  <c r="G95" i="60"/>
  <c r="E95" i="60"/>
  <c r="G94" i="60"/>
  <c r="E94" i="60"/>
  <c r="E98" i="60" s="1"/>
  <c r="G90" i="60"/>
  <c r="E90" i="60"/>
  <c r="G89" i="60"/>
  <c r="E89" i="60"/>
  <c r="E91" i="60" s="1"/>
  <c r="G88" i="60"/>
  <c r="E88" i="60"/>
  <c r="E85" i="60"/>
  <c r="E69" i="60"/>
  <c r="E68" i="60"/>
  <c r="G67" i="60"/>
  <c r="E67" i="60"/>
  <c r="G66" i="60"/>
  <c r="E66" i="60"/>
  <c r="E65" i="60"/>
  <c r="G64" i="60"/>
  <c r="E64" i="60"/>
  <c r="G63" i="60"/>
  <c r="E63" i="60"/>
  <c r="E62" i="60"/>
  <c r="E61" i="60"/>
  <c r="G60" i="60"/>
  <c r="E60" i="60"/>
  <c r="E59" i="60"/>
  <c r="C59" i="60"/>
  <c r="E58" i="60"/>
  <c r="E57" i="60"/>
  <c r="E56" i="60"/>
  <c r="E74" i="60" s="1"/>
  <c r="E55" i="60"/>
  <c r="E54" i="60"/>
  <c r="G50" i="60"/>
  <c r="E50" i="60"/>
  <c r="G49" i="60"/>
  <c r="E49" i="60"/>
  <c r="G48" i="60"/>
  <c r="E48" i="60"/>
  <c r="G47" i="60"/>
  <c r="E47" i="60"/>
  <c r="G46" i="60"/>
  <c r="E46" i="60"/>
  <c r="G45" i="60"/>
  <c r="E45" i="60"/>
  <c r="E51" i="60" s="1"/>
  <c r="E41" i="60"/>
  <c r="E40" i="60"/>
  <c r="E39" i="60"/>
  <c r="E38" i="60"/>
  <c r="E37" i="60"/>
  <c r="E36" i="60"/>
  <c r="E35" i="60"/>
  <c r="E34" i="60"/>
  <c r="E33" i="60"/>
  <c r="E32" i="60"/>
  <c r="E31" i="60"/>
  <c r="E30" i="60"/>
  <c r="E29" i="60"/>
  <c r="E28" i="60"/>
  <c r="E27" i="60"/>
  <c r="E26" i="60"/>
  <c r="E25" i="60"/>
  <c r="E24" i="60"/>
  <c r="E23" i="60"/>
  <c r="E22" i="60"/>
  <c r="E21" i="60"/>
  <c r="E20" i="60"/>
  <c r="E19" i="60"/>
  <c r="E18" i="60"/>
  <c r="E17" i="60"/>
  <c r="E16" i="60"/>
  <c r="E15" i="60"/>
  <c r="E14" i="60"/>
  <c r="E13" i="60"/>
  <c r="G118" i="60" l="1"/>
  <c r="E131" i="60"/>
  <c r="C8" i="60" s="1"/>
  <c r="E120" i="60" l="1"/>
  <c r="E122" i="60" s="1"/>
  <c r="C9" i="60" s="1"/>
  <c r="C20" i="59"/>
  <c r="L27" i="57" l="1"/>
  <c r="L25" i="57"/>
  <c r="F25" i="57"/>
  <c r="F27" i="57" s="1"/>
  <c r="F9" i="57" l="1"/>
  <c r="F12" i="57" s="1"/>
  <c r="O17" i="57" s="1"/>
  <c r="L28" i="57" s="1"/>
  <c r="L29" i="57" s="1"/>
  <c r="O6" i="57" l="1"/>
  <c r="O8" i="57" s="1"/>
  <c r="F28" i="57"/>
  <c r="F29" i="57" s="1"/>
  <c r="E69" i="56"/>
  <c r="E68" i="56"/>
  <c r="E54" i="56"/>
  <c r="E55" i="56"/>
  <c r="E57" i="56"/>
  <c r="E63" i="56"/>
  <c r="E65" i="56"/>
  <c r="E58" i="56"/>
  <c r="E59" i="56"/>
  <c r="E61" i="56"/>
  <c r="E56" i="56"/>
  <c r="G63" i="56"/>
  <c r="G47" i="56"/>
  <c r="E62" i="56"/>
  <c r="E13" i="56"/>
  <c r="E14" i="56"/>
  <c r="E15" i="56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39" i="56"/>
  <c r="E40" i="56"/>
  <c r="E41" i="56"/>
  <c r="E42" i="56"/>
  <c r="E85" i="56"/>
  <c r="E128" i="56"/>
  <c r="E116" i="56"/>
  <c r="E108" i="56"/>
  <c r="E109" i="56" s="1"/>
  <c r="E105" i="56"/>
  <c r="E94" i="56"/>
  <c r="E95" i="56"/>
  <c r="E96" i="56"/>
  <c r="E97" i="56"/>
  <c r="E88" i="56"/>
  <c r="E91" i="56" s="1"/>
  <c r="E89" i="56"/>
  <c r="E45" i="56"/>
  <c r="E46" i="56"/>
  <c r="E47" i="56"/>
  <c r="E48" i="56"/>
  <c r="E49" i="56"/>
  <c r="E50" i="56"/>
  <c r="E60" i="56"/>
  <c r="E64" i="56"/>
  <c r="E66" i="56"/>
  <c r="E67" i="56"/>
  <c r="G45" i="56"/>
  <c r="G46" i="56"/>
  <c r="G48" i="56"/>
  <c r="G49" i="56"/>
  <c r="G50" i="56"/>
  <c r="G60" i="56"/>
  <c r="G64" i="56"/>
  <c r="G66" i="56"/>
  <c r="G67" i="56"/>
  <c r="G88" i="56"/>
  <c r="G89" i="56"/>
  <c r="G90" i="56"/>
  <c r="G94" i="56"/>
  <c r="G95" i="56"/>
  <c r="G96" i="56"/>
  <c r="G97" i="56"/>
  <c r="E90" i="56"/>
  <c r="E21" i="54"/>
  <c r="E12" i="54"/>
  <c r="E13" i="54"/>
  <c r="E14" i="54"/>
  <c r="E15" i="54"/>
  <c r="E16" i="54"/>
  <c r="E17" i="54"/>
  <c r="E18" i="54"/>
  <c r="E19" i="54"/>
  <c r="E20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39" i="54"/>
  <c r="E53" i="54"/>
  <c r="E55" i="54"/>
  <c r="E56" i="54"/>
  <c r="E58" i="54"/>
  <c r="E62" i="54"/>
  <c r="E81" i="54"/>
  <c r="E112" i="54"/>
  <c r="E104" i="54"/>
  <c r="E105" i="54" s="1"/>
  <c r="E101" i="54"/>
  <c r="E90" i="54"/>
  <c r="E91" i="54"/>
  <c r="E92" i="54"/>
  <c r="E93" i="54"/>
  <c r="E84" i="54"/>
  <c r="E85" i="54"/>
  <c r="E43" i="54"/>
  <c r="E44" i="54"/>
  <c r="E45" i="54"/>
  <c r="E46" i="54"/>
  <c r="E47" i="54"/>
  <c r="E48" i="54"/>
  <c r="E52" i="54"/>
  <c r="E54" i="54"/>
  <c r="E57" i="54"/>
  <c r="E59" i="54"/>
  <c r="E60" i="54"/>
  <c r="E61" i="54"/>
  <c r="E63" i="54"/>
  <c r="E64" i="54"/>
  <c r="E65" i="54"/>
  <c r="G64" i="54"/>
  <c r="E124" i="54"/>
  <c r="G43" i="54"/>
  <c r="G114" i="54" s="1"/>
  <c r="G44" i="54"/>
  <c r="G45" i="54"/>
  <c r="G46" i="54"/>
  <c r="G47" i="54"/>
  <c r="G48" i="54"/>
  <c r="G54" i="54"/>
  <c r="G57" i="54"/>
  <c r="G61" i="54"/>
  <c r="G65" i="54"/>
  <c r="G84" i="54"/>
  <c r="G90" i="54"/>
  <c r="G91" i="54"/>
  <c r="G92" i="54"/>
  <c r="G93" i="54"/>
  <c r="E86" i="54"/>
  <c r="E94" i="54" l="1"/>
  <c r="E70" i="54"/>
  <c r="E49" i="54"/>
  <c r="E87" i="54"/>
  <c r="E40" i="54"/>
  <c r="E127" i="54" s="1"/>
  <c r="C7" i="54" s="1"/>
  <c r="G118" i="56"/>
  <c r="E51" i="56"/>
  <c r="E131" i="56"/>
  <c r="C8" i="56" s="1"/>
  <c r="E98" i="56"/>
  <c r="E74" i="56"/>
  <c r="E118" i="56"/>
  <c r="E114" i="54"/>
  <c r="E118" i="54" s="1"/>
  <c r="C8" i="54" s="1"/>
  <c r="E120" i="56" l="1"/>
  <c r="E122" i="56"/>
  <c r="C9" i="56" s="1"/>
</calcChain>
</file>

<file path=xl/comments1.xml><?xml version="1.0" encoding="utf-8"?>
<comments xmlns="http://schemas.openxmlformats.org/spreadsheetml/2006/main">
  <authors>
    <author>tristan sharps</author>
  </authors>
  <commentList>
    <comment ref="D24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5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4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9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77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0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5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86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0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2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3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4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sharedStrings.xml><?xml version="1.0" encoding="utf-8"?>
<sst xmlns="http://schemas.openxmlformats.org/spreadsheetml/2006/main" count="611" uniqueCount="204">
  <si>
    <t>Income</t>
  </si>
  <si>
    <t>Total</t>
  </si>
  <si>
    <t>Artistic Spending - People: Get-In/ Fit-up/ Rehearsals/ Get-out</t>
  </si>
  <si>
    <t>Artistic Director / Designer</t>
  </si>
  <si>
    <t>Graphics designer</t>
  </si>
  <si>
    <t>Film editor</t>
  </si>
  <si>
    <t>General fit-up / technical crew</t>
  </si>
  <si>
    <t>Sub-total</t>
  </si>
  <si>
    <t>Performers</t>
  </si>
  <si>
    <t xml:space="preserve">Company Stage Manager </t>
  </si>
  <si>
    <t>Artistic Spending - Travel &amp; Transport</t>
  </si>
  <si>
    <t>Artistic Spending - Physical &amp; License Costs</t>
  </si>
  <si>
    <t>Design / set / props</t>
  </si>
  <si>
    <t>Costumes</t>
  </si>
  <si>
    <t>Technical Equipment</t>
  </si>
  <si>
    <t>Get-out costs</t>
  </si>
  <si>
    <t>Artistic Spending - Front of House Costs</t>
  </si>
  <si>
    <t>Marketing</t>
  </si>
  <si>
    <t>Press / PR - DTS</t>
  </si>
  <si>
    <t>Photography</t>
  </si>
  <si>
    <t>Access</t>
  </si>
  <si>
    <t>Insurance</t>
  </si>
  <si>
    <t>AUDIENCE CAPACITY</t>
  </si>
  <si>
    <t>Print / Programme</t>
  </si>
  <si>
    <t>Artistic Spending -  Site &amp; running Costs</t>
  </si>
  <si>
    <t>Cleaning utensils (sanitary etc)</t>
  </si>
  <si>
    <t>Making good</t>
  </si>
  <si>
    <t>Running props</t>
  </si>
  <si>
    <t>Rate / Fee</t>
  </si>
  <si>
    <t>Wks / Days</t>
  </si>
  <si>
    <t>Running set (repairs etc)</t>
  </si>
  <si>
    <t>Licence / compliance / H&amp;S</t>
  </si>
  <si>
    <t xml:space="preserve">H&amp;S / Risk assessment support </t>
  </si>
  <si>
    <t>Structural Engineer</t>
  </si>
  <si>
    <t>Carpenter</t>
  </si>
  <si>
    <t>Stage Manager / TSM</t>
  </si>
  <si>
    <t xml:space="preserve">Performers </t>
  </si>
  <si>
    <t>People</t>
  </si>
  <si>
    <t>DTS extra producing / admin</t>
  </si>
  <si>
    <t>Model box makers</t>
  </si>
  <si>
    <t>Off-site office Costs / Internet / Mobile</t>
  </si>
  <si>
    <t>SURPLUS / DEFECIT</t>
  </si>
  <si>
    <t>Wardrobe (Hire washing machines + dryers etc)</t>
  </si>
  <si>
    <t xml:space="preserve">Architectural MODELLER </t>
  </si>
  <si>
    <t>Cast event / Hospitality / reception etc</t>
  </si>
  <si>
    <t>TAX BREAK TBC</t>
  </si>
  <si>
    <t>TAX BREAK</t>
  </si>
  <si>
    <t>PER SHOW AVE</t>
  </si>
  <si>
    <t>Technician (LX)</t>
  </si>
  <si>
    <t>Technician (sound)</t>
  </si>
  <si>
    <t>FIXED</t>
  </si>
  <si>
    <t xml:space="preserve">Van Hire &amp; Petrol for UK Transport </t>
  </si>
  <si>
    <t xml:space="preserve">Costume Designer </t>
  </si>
  <si>
    <t>IT Technician (Specialist)</t>
  </si>
  <si>
    <t>Data Manager</t>
  </si>
  <si>
    <t>Technician (VIDEO)</t>
  </si>
  <si>
    <t>Per -diems (KOR / JAP performers)</t>
  </si>
  <si>
    <t>INTERNATIONAL TRAVEL Extra (meeting / filming)</t>
  </si>
  <si>
    <t>RELOCATION UK performers (show)</t>
  </si>
  <si>
    <t>Composer + sound design (from KoreaTBC)</t>
  </si>
  <si>
    <t>Travel (UK for site visits / pre fit-up meets)</t>
  </si>
  <si>
    <t>Electrician (certified domestic)</t>
  </si>
  <si>
    <t xml:space="preserve">RELOCATION Director </t>
  </si>
  <si>
    <t>RECLOATION SM / TSM (fit-up)</t>
  </si>
  <si>
    <t>RELOCATION Company Stage Manager (show + de-rig)</t>
  </si>
  <si>
    <t>RELOCATION UK fit-up team (+ de-rig)</t>
  </si>
  <si>
    <t>RELOCAION SM / TSM (show + de-rig)</t>
  </si>
  <si>
    <t>DATA Manager</t>
  </si>
  <si>
    <t>AD / producton assistant / SM (KOR)</t>
  </si>
  <si>
    <t>RELOCATION Company Stage Manager (fit-up)</t>
  </si>
  <si>
    <t>VOLS (FOH only)</t>
  </si>
  <si>
    <t>Ushers TRAINED on route</t>
  </si>
  <si>
    <t>Film costs (Location / Travel / Camera kit etc)</t>
  </si>
  <si>
    <t>CAD operator</t>
  </si>
  <si>
    <t>RELOCATION AD / PA / SM (KOR) fit-up</t>
  </si>
  <si>
    <t>RELOCATION AD / PA / SM (KOR) show</t>
  </si>
  <si>
    <t xml:space="preserve">Production Manager </t>
  </si>
  <si>
    <t>Scenic Artists</t>
  </si>
  <si>
    <t>Website</t>
  </si>
  <si>
    <t>FOH Manager / VOL co-ordinator</t>
  </si>
  <si>
    <t>HULL</t>
  </si>
  <si>
    <t>Technical Manager</t>
  </si>
  <si>
    <t>INTERNATIONAL travel (KOR / JAP perf)</t>
  </si>
  <si>
    <t>HULL 17</t>
  </si>
  <si>
    <t>BUDGET: Creation + 1 week run</t>
  </si>
  <si>
    <t>PER WEEK</t>
  </si>
  <si>
    <t>SM / TSM including (1 Korean / 1 Japanese: UK-based)</t>
  </si>
  <si>
    <t>Artistic Spending- People: Running Costs</t>
  </si>
  <si>
    <t>ACCOMMODATION performers (from Korea)</t>
  </si>
  <si>
    <t>Visas / consular fees / admin</t>
  </si>
  <si>
    <t>Other</t>
  </si>
  <si>
    <t>TOTAL AUDIENCE per week max</t>
  </si>
  <si>
    <t>Services (Maintenance / cleaning / electrical install)</t>
  </si>
  <si>
    <t>Scenic Art Head</t>
  </si>
  <si>
    <t>Set building manager (DARIO)</t>
  </si>
  <si>
    <t>RELOCATION PM (fit-up + de-rig)</t>
  </si>
  <si>
    <t>Site related costs: utilities (water / distro / heating / toilets etc)</t>
  </si>
  <si>
    <t>MAX TOTAL SHOWS PER WEEK</t>
  </si>
  <si>
    <t xml:space="preserve">AD / producton assistant </t>
  </si>
  <si>
    <t>Contingency</t>
  </si>
  <si>
    <t>Sub-Total</t>
  </si>
  <si>
    <t>TOTAL</t>
  </si>
  <si>
    <t>Audio describers (live audio-description)</t>
  </si>
  <si>
    <t>RELOCATION UK performers (rehearsal)</t>
  </si>
  <si>
    <t>DTS</t>
  </si>
  <si>
    <t>Production Carpenter</t>
  </si>
  <si>
    <t>Master Carpenters</t>
  </si>
  <si>
    <t>TOTAL AUDIENCE per week</t>
  </si>
  <si>
    <t>RELOCATION Carpenters (fit-up + de-rig)</t>
  </si>
  <si>
    <t>RELOCATION Model Maker (fit-up)</t>
  </si>
  <si>
    <t>RECLOATION Video Technician (fit-up)</t>
  </si>
  <si>
    <t>AD / producton assistant / SM</t>
  </si>
  <si>
    <t xml:space="preserve">SM / TSM </t>
  </si>
  <si>
    <t>RELOCAION Camera person (fit-up)</t>
  </si>
  <si>
    <t>RELOCAION Costume Designer (fit-up)</t>
  </si>
  <si>
    <t>Per -diems / expenses (KOR / JAP performers) fit-up</t>
  </si>
  <si>
    <t>ACCOMMODATION performers (from Korea) fit-up</t>
  </si>
  <si>
    <t>Per -diems / expenses (KOR / JAP performers) show</t>
  </si>
  <si>
    <t>ACCOMMODATION performers (from Korea) show</t>
  </si>
  <si>
    <t>Contingency 5%</t>
  </si>
  <si>
    <t>Assumptions (KF)</t>
  </si>
  <si>
    <t>Budget on UPDATE sheet takes us to Thursday 7th inclusive</t>
  </si>
  <si>
    <t>Running costs thereon would be</t>
  </si>
  <si>
    <t>Fri 8th to Thurs 14th</t>
  </si>
  <si>
    <t>fri 15th to Thurs 21st</t>
  </si>
  <si>
    <t>Fri 22nd to Thurs 28th</t>
  </si>
  <si>
    <t>Fri 29th to Sun 1st</t>
  </si>
  <si>
    <t>estimate</t>
  </si>
  <si>
    <t>Running costs total</t>
  </si>
  <si>
    <t>Total cost to Hull would be</t>
  </si>
  <si>
    <t>Commission</t>
  </si>
  <si>
    <t>Internal costs</t>
  </si>
  <si>
    <t>Running costs</t>
  </si>
  <si>
    <t>Total potential ticketing inventory</t>
  </si>
  <si>
    <t>Week 1</t>
  </si>
  <si>
    <t>Week 2</t>
  </si>
  <si>
    <t>Week 3</t>
  </si>
  <si>
    <t>Week 4</t>
  </si>
  <si>
    <t>week 1</t>
  </si>
  <si>
    <t>week 2</t>
  </si>
  <si>
    <t>week 3</t>
  </si>
  <si>
    <t>week 5(not full)</t>
  </si>
  <si>
    <t>week 4</t>
  </si>
  <si>
    <t>Fri 1st to Thurs 7th</t>
  </si>
  <si>
    <t>in budget</t>
  </si>
  <si>
    <t>Week 5</t>
  </si>
  <si>
    <t>If target is 60%</t>
  </si>
  <si>
    <t>net</t>
  </si>
  <si>
    <t xml:space="preserve">To break even need to sell at </t>
  </si>
  <si>
    <t xml:space="preserve">Which is </t>
  </si>
  <si>
    <t>gross</t>
  </si>
  <si>
    <t>If we cut a week</t>
  </si>
  <si>
    <t xml:space="preserve">Running costs would be </t>
  </si>
  <si>
    <t>DTS sent this with UPDATE sheet on 8th June</t>
  </si>
  <si>
    <t>Still "very much a work in progress" but updated from "Previous" to show DTS NPO money</t>
  </si>
  <si>
    <t>2017 budget</t>
  </si>
  <si>
    <t>Hull 2017 costs</t>
  </si>
  <si>
    <t>CORE PROJECT BUDGET HEADINGS</t>
  </si>
  <si>
    <t>Development and R&amp;D</t>
  </si>
  <si>
    <t xml:space="preserve">if just spend to date </t>
  </si>
  <si>
    <t>Venue and Logistics</t>
  </si>
  <si>
    <t>What is excluded from their £15,000?  Does it include permissions, licences, hire costs, legal costs etc?</t>
  </si>
  <si>
    <t>Legal and Documentary</t>
  </si>
  <si>
    <t xml:space="preserve">Photography and filming </t>
  </si>
  <si>
    <t>Marketing, Digital and Comms</t>
  </si>
  <si>
    <t>Marketing design, print, distribution, box office, digital , comms, evaluation</t>
  </si>
  <si>
    <t>Education and Community Engagement</t>
  </si>
  <si>
    <t>Project tbc?</t>
  </si>
  <si>
    <t xml:space="preserve">Volunteering </t>
  </si>
  <si>
    <t>Can be 0 if all costs are accounted for within creation budget, e.g. duty of care (same as cast/crew), coordinator, specific training, PPE/costume</t>
  </si>
  <si>
    <t>Artist and Guest Liaison</t>
  </si>
  <si>
    <t>See separate</t>
  </si>
  <si>
    <t>Admin and Miscellaneous</t>
  </si>
  <si>
    <t>Producing team costs</t>
  </si>
  <si>
    <t>Access costs</t>
  </si>
  <si>
    <t>Audio-description is costed into commission fee.  Need more?</t>
  </si>
  <si>
    <t>Subtotal</t>
  </si>
  <si>
    <t xml:space="preserve">Budgeted at </t>
  </si>
  <si>
    <t>3.5 week addition</t>
  </si>
  <si>
    <t>Total run</t>
  </si>
  <si>
    <t>Expectation was…</t>
  </si>
  <si>
    <t>I was anticipating the total run would cost</t>
  </si>
  <si>
    <t>I was anticipating, the total run would cost</t>
  </si>
  <si>
    <t>Previous budget core costs + 1 week</t>
  </si>
  <si>
    <t>3.5 week run costs</t>
  </si>
  <si>
    <t>Hull contribution</t>
  </si>
  <si>
    <t xml:space="preserve">DTS contribution </t>
  </si>
  <si>
    <t>Tax break</t>
  </si>
  <si>
    <t>INCOME</t>
  </si>
  <si>
    <t>EXPENDITURE</t>
  </si>
  <si>
    <t>PROJECT BUDGET</t>
  </si>
  <si>
    <t xml:space="preserve">HULL BUDGET </t>
  </si>
  <si>
    <t xml:space="preserve">As dts budget </t>
  </si>
  <si>
    <t>Contribution to dts</t>
  </si>
  <si>
    <t>Allocated funding</t>
  </si>
  <si>
    <t xml:space="preserve">Ticket income </t>
  </si>
  <si>
    <t>EXPLANATION TO DTS</t>
  </si>
  <si>
    <t xml:space="preserve">In order for us to contribute £563,000 to DTS then I need to make £116,550 in ticket income </t>
  </si>
  <si>
    <t xml:space="preserve">Because we have </t>
  </si>
  <si>
    <t>minus</t>
  </si>
  <si>
    <t>plus</t>
  </si>
  <si>
    <t>UPDATED 17th Feb</t>
  </si>
  <si>
    <t>make this on site box office?</t>
  </si>
  <si>
    <t>Need to get them to find £11k saving against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</si>
</sst>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  <numFmt numFmtId="166" formatCode="_-&quot;£&quot;* #,##0_-;\-&quot;£&quot;* #,##0_-;_-&quot;£&quot;* &quot;-&quot;??_-;_-@_-"/>
    <numFmt numFmtId="167" formatCode="&quot;£&quot;#,##0.0;[Red]\-&quot;£&quot;#,##0.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name val="Arial"/>
      <family val="2"/>
    </font>
    <font>
      <sz val="12"/>
      <color rgb="FFFF0000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52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3" fillId="3" borderId="4" xfId="0" applyFont="1" applyFill="1" applyBorder="1" applyAlignment="1">
      <alignment vertical="top"/>
    </xf>
    <xf numFmtId="0" fontId="2" fillId="3" borderId="4" xfId="0" applyFont="1" applyFill="1" applyBorder="1"/>
    <xf numFmtId="0" fontId="5" fillId="0" borderId="4" xfId="0" applyFont="1" applyFill="1" applyBorder="1" applyAlignment="1">
      <alignment vertical="top"/>
    </xf>
    <xf numFmtId="0" fontId="2" fillId="0" borderId="4" xfId="0" applyFont="1" applyBorder="1"/>
    <xf numFmtId="164" fontId="2" fillId="0" borderId="4" xfId="1" applyNumberFormat="1" applyFont="1" applyBorder="1"/>
    <xf numFmtId="0" fontId="6" fillId="0" borderId="4" xfId="0" applyFont="1" applyFill="1" applyBorder="1" applyAlignment="1">
      <alignment vertical="top"/>
    </xf>
    <xf numFmtId="0" fontId="3" fillId="0" borderId="4" xfId="0" applyFont="1" applyBorder="1"/>
    <xf numFmtId="164" fontId="3" fillId="0" borderId="4" xfId="1" applyNumberFormat="1" applyFont="1" applyBorder="1"/>
    <xf numFmtId="3" fontId="2" fillId="0" borderId="4" xfId="0" applyNumberFormat="1" applyFont="1" applyBorder="1"/>
    <xf numFmtId="0" fontId="5" fillId="0" borderId="4" xfId="0" applyFont="1" applyFill="1" applyBorder="1" applyAlignment="1">
      <alignment horizontal="right" vertical="top"/>
    </xf>
    <xf numFmtId="6" fontId="2" fillId="0" borderId="4" xfId="0" applyNumberFormat="1" applyFont="1" applyBorder="1"/>
    <xf numFmtId="165" fontId="5" fillId="0" borderId="4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6" fontId="3" fillId="0" borderId="4" xfId="0" applyNumberFormat="1" applyFont="1" applyBorder="1"/>
    <xf numFmtId="0" fontId="5" fillId="0" borderId="0" xfId="0" applyFont="1" applyFill="1" applyBorder="1" applyAlignment="1">
      <alignment vertical="top"/>
    </xf>
    <xf numFmtId="164" fontId="2" fillId="0" borderId="4" xfId="1" applyNumberFormat="1" applyFont="1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 applyBorder="1"/>
    <xf numFmtId="3" fontId="0" fillId="0" borderId="0" xfId="0" applyNumberFormat="1"/>
    <xf numFmtId="164" fontId="2" fillId="0" borderId="9" xfId="1" applyNumberFormat="1" applyFont="1" applyBorder="1"/>
    <xf numFmtId="0" fontId="11" fillId="0" borderId="0" xfId="0" applyFont="1"/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right" vertical="top"/>
    </xf>
    <xf numFmtId="165" fontId="2" fillId="0" borderId="4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vertical="top"/>
    </xf>
    <xf numFmtId="0" fontId="2" fillId="0" borderId="5" xfId="0" applyFont="1" applyBorder="1"/>
    <xf numFmtId="6" fontId="2" fillId="0" borderId="5" xfId="0" applyNumberFormat="1" applyFont="1" applyBorder="1"/>
    <xf numFmtId="164" fontId="2" fillId="0" borderId="5" xfId="1" applyNumberFormat="1" applyFont="1" applyBorder="1"/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2" fillId="0" borderId="0" xfId="0" applyNumberFormat="1" applyFont="1"/>
    <xf numFmtId="0" fontId="1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Fill="1"/>
    <xf numFmtId="3" fontId="3" fillId="0" borderId="4" xfId="0" applyNumberFormat="1" applyFont="1" applyBorder="1"/>
    <xf numFmtId="0" fontId="2" fillId="4" borderId="4" xfId="0" applyFont="1" applyFill="1" applyBorder="1"/>
    <xf numFmtId="164" fontId="2" fillId="4" borderId="4" xfId="1" applyNumberFormat="1" applyFont="1" applyFill="1" applyBorder="1"/>
    <xf numFmtId="0" fontId="7" fillId="4" borderId="4" xfId="0" applyFont="1" applyFill="1" applyBorder="1"/>
    <xf numFmtId="0" fontId="3" fillId="4" borderId="4" xfId="0" applyFont="1" applyFill="1" applyBorder="1"/>
    <xf numFmtId="164" fontId="3" fillId="4" borderId="4" xfId="1" applyNumberFormat="1" applyFont="1" applyFill="1" applyBorder="1"/>
    <xf numFmtId="0" fontId="11" fillId="4" borderId="4" xfId="0" applyFont="1" applyFill="1" applyBorder="1"/>
    <xf numFmtId="0" fontId="8" fillId="4" borderId="1" xfId="0" applyFont="1" applyFill="1" applyBorder="1" applyAlignment="1">
      <alignment vertical="top"/>
    </xf>
    <xf numFmtId="0" fontId="2" fillId="4" borderId="2" xfId="0" applyFont="1" applyFill="1" applyBorder="1"/>
    <xf numFmtId="164" fontId="2" fillId="4" borderId="3" xfId="1" applyNumberFormat="1" applyFont="1" applyFill="1" applyBorder="1"/>
    <xf numFmtId="0" fontId="8" fillId="4" borderId="6" xfId="0" applyFont="1" applyFill="1" applyBorder="1" applyAlignment="1">
      <alignment vertical="top"/>
    </xf>
    <xf numFmtId="0" fontId="2" fillId="4" borderId="7" xfId="0" applyFont="1" applyFill="1" applyBorder="1"/>
    <xf numFmtId="164" fontId="2" fillId="4" borderId="8" xfId="1" applyNumberFormat="1" applyFont="1" applyFill="1" applyBorder="1"/>
    <xf numFmtId="0" fontId="8" fillId="4" borderId="4" xfId="0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164" fontId="12" fillId="4" borderId="10" xfId="0" applyNumberFormat="1" applyFont="1" applyFill="1" applyBorder="1" applyAlignment="1">
      <alignment horizontal="right"/>
    </xf>
    <xf numFmtId="164" fontId="2" fillId="0" borderId="4" xfId="0" applyNumberFormat="1" applyFont="1" applyBorder="1"/>
    <xf numFmtId="0" fontId="3" fillId="0" borderId="9" xfId="0" applyFont="1" applyBorder="1"/>
    <xf numFmtId="0" fontId="3" fillId="0" borderId="11" xfId="0" applyFont="1" applyBorder="1"/>
    <xf numFmtId="0" fontId="2" fillId="0" borderId="5" xfId="0" applyFont="1" applyBorder="1" applyAlignment="1">
      <alignment vertical="top"/>
    </xf>
    <xf numFmtId="6" fontId="2" fillId="0" borderId="0" xfId="0" applyNumberFormat="1" applyFont="1"/>
    <xf numFmtId="3" fontId="3" fillId="0" borderId="0" xfId="0" applyNumberFormat="1" applyFont="1" applyBorder="1"/>
    <xf numFmtId="0" fontId="2" fillId="5" borderId="0" xfId="0" applyFont="1" applyFill="1"/>
    <xf numFmtId="0" fontId="3" fillId="5" borderId="0" xfId="0" applyFont="1" applyFill="1"/>
    <xf numFmtId="6" fontId="2" fillId="5" borderId="0" xfId="0" applyNumberFormat="1" applyFont="1" applyFill="1"/>
    <xf numFmtId="0" fontId="15" fillId="5" borderId="12" xfId="0" applyFont="1" applyFill="1" applyBorder="1"/>
    <xf numFmtId="44" fontId="0" fillId="0" borderId="0" xfId="0" applyNumberFormat="1"/>
    <xf numFmtId="2" fontId="0" fillId="0" borderId="0" xfId="0" applyNumberFormat="1"/>
    <xf numFmtId="166" fontId="0" fillId="0" borderId="0" xfId="0" applyNumberFormat="1"/>
    <xf numFmtId="0" fontId="0" fillId="0" borderId="0" xfId="0" applyNumberFormat="1"/>
    <xf numFmtId="0" fontId="12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44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44" fontId="16" fillId="0" borderId="0" xfId="0" applyNumberFormat="1" applyFont="1" applyAlignment="1">
      <alignment vertical="top"/>
    </xf>
    <xf numFmtId="0" fontId="12" fillId="0" borderId="0" xfId="0" applyFont="1" applyAlignment="1">
      <alignment vertical="top" wrapText="1"/>
    </xf>
    <xf numFmtId="44" fontId="12" fillId="0" borderId="11" xfId="0" applyNumberFormat="1" applyFont="1" applyBorder="1" applyAlignment="1">
      <alignment vertical="top"/>
    </xf>
    <xf numFmtId="44" fontId="12" fillId="0" borderId="0" xfId="0" applyNumberFormat="1" applyFont="1" applyAlignment="1">
      <alignment vertical="top"/>
    </xf>
    <xf numFmtId="44" fontId="12" fillId="0" borderId="13" xfId="0" applyNumberFormat="1" applyFont="1" applyBorder="1" applyAlignment="1">
      <alignment vertical="top"/>
    </xf>
    <xf numFmtId="0" fontId="12" fillId="0" borderId="0" xfId="0" applyFont="1"/>
    <xf numFmtId="44" fontId="12" fillId="0" borderId="0" xfId="0" applyNumberFormat="1" applyFont="1"/>
    <xf numFmtId="0" fontId="17" fillId="0" borderId="0" xfId="0" applyFont="1"/>
    <xf numFmtId="0" fontId="17" fillId="4" borderId="4" xfId="0" applyFont="1" applyFill="1" applyBorder="1"/>
    <xf numFmtId="0" fontId="18" fillId="5" borderId="12" xfId="0" applyFont="1" applyFill="1" applyBorder="1"/>
    <xf numFmtId="167" fontId="2" fillId="0" borderId="0" xfId="0" applyNumberFormat="1" applyFont="1"/>
    <xf numFmtId="167" fontId="3" fillId="0" borderId="0" xfId="0" applyNumberFormat="1" applyFont="1"/>
    <xf numFmtId="0" fontId="19" fillId="0" borderId="0" xfId="0" applyFont="1"/>
    <xf numFmtId="164" fontId="20" fillId="0" borderId="4" xfId="1" applyNumberFormat="1" applyFont="1" applyBorder="1"/>
    <xf numFmtId="0" fontId="19" fillId="0" borderId="0" xfId="0" applyFont="1" applyFill="1"/>
    <xf numFmtId="0" fontId="20" fillId="0" borderId="0" xfId="0" applyFont="1" applyFill="1" applyBorder="1"/>
    <xf numFmtId="0" fontId="19" fillId="0" borderId="0" xfId="0" applyFont="1" applyBorder="1"/>
    <xf numFmtId="164" fontId="20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/>
    <xf numFmtId="44" fontId="2" fillId="0" borderId="0" xfId="0" applyNumberFormat="1" applyFont="1" applyBorder="1"/>
    <xf numFmtId="44" fontId="2" fillId="0" borderId="0" xfId="0" applyNumberFormat="1" applyFont="1"/>
    <xf numFmtId="164" fontId="19" fillId="0" borderId="0" xfId="0" applyNumberFormat="1" applyFont="1"/>
    <xf numFmtId="44" fontId="0" fillId="0" borderId="13" xfId="0" applyNumberFormat="1" applyBorder="1"/>
    <xf numFmtId="44" fontId="16" fillId="0" borderId="13" xfId="0" applyNumberFormat="1" applyFont="1" applyBorder="1"/>
    <xf numFmtId="0" fontId="16" fillId="0" borderId="0" xfId="0" applyFont="1"/>
    <xf numFmtId="44" fontId="16" fillId="0" borderId="0" xfId="0" applyNumberFormat="1" applyFont="1"/>
    <xf numFmtId="0" fontId="21" fillId="0" borderId="0" xfId="0" applyFont="1"/>
    <xf numFmtId="44" fontId="21" fillId="0" borderId="0" xfId="0" applyNumberFormat="1" applyFont="1"/>
    <xf numFmtId="0" fontId="22" fillId="0" borderId="0" xfId="0" applyFont="1"/>
    <xf numFmtId="44" fontId="22" fillId="0" borderId="0" xfId="0" applyNumberFormat="1" applyFont="1"/>
    <xf numFmtId="44" fontId="21" fillId="0" borderId="13" xfId="0" applyNumberFormat="1" applyFont="1" applyBorder="1"/>
    <xf numFmtId="44" fontId="21" fillId="0" borderId="12" xfId="0" applyNumberFormat="1" applyFont="1" applyBorder="1"/>
    <xf numFmtId="164" fontId="3" fillId="2" borderId="1" xfId="1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</cellXfs>
  <cellStyles count="85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4" sqref="A4"/>
    </sheetView>
  </sheetViews>
  <sheetFormatPr defaultRowHeight="15.75" x14ac:dyDescent="0.25"/>
  <sheetData>
    <row r="2" spans="1:1" x14ac:dyDescent="0.25">
      <c r="A2" t="s">
        <v>153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1"/>
  <sheetViews>
    <sheetView topLeftCell="A97" zoomScale="125" zoomScaleNormal="125" zoomScalePageLayoutView="125" workbookViewId="0">
      <selection activeCell="C57" sqref="C57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.75" x14ac:dyDescent="0.25">
      <c r="A1" s="27" t="s">
        <v>83</v>
      </c>
    </row>
    <row r="2" spans="1:7" ht="13.5" thickBot="1" x14ac:dyDescent="0.25"/>
    <row r="3" spans="1:7" ht="13.5" thickBot="1" x14ac:dyDescent="0.25">
      <c r="A3" s="115" t="s">
        <v>84</v>
      </c>
      <c r="B3" s="116"/>
      <c r="C3" s="116"/>
      <c r="D3" s="116"/>
      <c r="E3" s="117"/>
      <c r="G3" s="3" t="s">
        <v>85</v>
      </c>
    </row>
    <row r="5" spans="1:7" x14ac:dyDescent="0.2">
      <c r="A5" s="4" t="s">
        <v>0</v>
      </c>
      <c r="B5" s="5"/>
      <c r="C5" s="5"/>
      <c r="D5" s="35"/>
      <c r="E5" s="1"/>
    </row>
    <row r="6" spans="1:7" x14ac:dyDescent="0.2">
      <c r="A6" s="6" t="s">
        <v>80</v>
      </c>
      <c r="B6" s="7"/>
      <c r="C6" s="12">
        <v>550000</v>
      </c>
      <c r="D6" s="43"/>
      <c r="E6" s="41"/>
      <c r="F6" s="41"/>
    </row>
    <row r="7" spans="1:7" x14ac:dyDescent="0.2">
      <c r="A7" s="6" t="s">
        <v>46</v>
      </c>
      <c r="B7" s="7"/>
      <c r="C7" s="61">
        <f>E127</f>
        <v>97306.880000000005</v>
      </c>
      <c r="D7" s="43"/>
      <c r="E7" s="41"/>
      <c r="F7" s="41"/>
    </row>
    <row r="8" spans="1:7" x14ac:dyDescent="0.2">
      <c r="A8" s="7" t="s">
        <v>41</v>
      </c>
      <c r="B8" s="7"/>
      <c r="C8" s="45">
        <f>C6+C7-E118</f>
        <v>-60293.119999999995</v>
      </c>
      <c r="D8" s="43"/>
      <c r="E8" s="41"/>
      <c r="F8" s="41"/>
    </row>
    <row r="9" spans="1:7" x14ac:dyDescent="0.2">
      <c r="A9" s="24"/>
      <c r="B9" s="24"/>
      <c r="C9" s="66"/>
      <c r="D9" s="35"/>
      <c r="E9" s="41"/>
    </row>
    <row r="10" spans="1:7" ht="15.75" x14ac:dyDescent="0.25">
      <c r="A10" s="51" t="s">
        <v>80</v>
      </c>
      <c r="B10" s="46"/>
      <c r="C10" s="46"/>
      <c r="D10" s="46"/>
      <c r="E10" s="47"/>
    </row>
    <row r="11" spans="1:7" x14ac:dyDescent="0.2">
      <c r="A11" s="48" t="s">
        <v>2</v>
      </c>
      <c r="B11" s="49" t="s">
        <v>37</v>
      </c>
      <c r="C11" s="49" t="s">
        <v>28</v>
      </c>
      <c r="D11" s="49" t="s">
        <v>29</v>
      </c>
      <c r="E11" s="50" t="s">
        <v>1</v>
      </c>
    </row>
    <row r="12" spans="1:7" x14ac:dyDescent="0.2">
      <c r="A12" s="6" t="s">
        <v>3</v>
      </c>
      <c r="B12" s="7">
        <v>1</v>
      </c>
      <c r="C12" s="14">
        <v>15000</v>
      </c>
      <c r="D12" s="29" t="s">
        <v>50</v>
      </c>
      <c r="E12" s="8">
        <f>C12</f>
        <v>15000</v>
      </c>
    </row>
    <row r="13" spans="1:7" x14ac:dyDescent="0.2">
      <c r="A13" s="28" t="s">
        <v>73</v>
      </c>
      <c r="B13" s="7">
        <v>1</v>
      </c>
      <c r="C13" s="14">
        <v>1000</v>
      </c>
      <c r="D13" s="29">
        <v>3</v>
      </c>
      <c r="E13" s="8">
        <f>B13*C13*D13</f>
        <v>3000</v>
      </c>
    </row>
    <row r="14" spans="1:7" x14ac:dyDescent="0.2">
      <c r="A14" s="28" t="s">
        <v>33</v>
      </c>
      <c r="B14" s="7">
        <v>1</v>
      </c>
      <c r="C14" s="14">
        <v>1500</v>
      </c>
      <c r="D14" s="29" t="s">
        <v>50</v>
      </c>
      <c r="E14" s="8">
        <f>C14</f>
        <v>1500</v>
      </c>
    </row>
    <row r="15" spans="1:7" x14ac:dyDescent="0.2">
      <c r="A15" s="28" t="s">
        <v>52</v>
      </c>
      <c r="B15" s="7">
        <v>1</v>
      </c>
      <c r="C15" s="14">
        <v>3500</v>
      </c>
      <c r="D15" s="29" t="s">
        <v>50</v>
      </c>
      <c r="E15" s="8">
        <f>C15</f>
        <v>3500</v>
      </c>
    </row>
    <row r="16" spans="1:7" x14ac:dyDescent="0.2">
      <c r="A16" s="28" t="s">
        <v>39</v>
      </c>
      <c r="B16" s="7">
        <v>4</v>
      </c>
      <c r="C16" s="14">
        <v>400</v>
      </c>
      <c r="D16" s="29">
        <v>12</v>
      </c>
      <c r="E16" s="8">
        <f>B16*C16*D16</f>
        <v>19200</v>
      </c>
    </row>
    <row r="17" spans="1:5" x14ac:dyDescent="0.2">
      <c r="A17" s="6" t="s">
        <v>43</v>
      </c>
      <c r="B17" s="7">
        <v>1</v>
      </c>
      <c r="C17" s="14">
        <v>1100</v>
      </c>
      <c r="D17" s="13">
        <v>8</v>
      </c>
      <c r="E17" s="8">
        <f>B17*C17*D17</f>
        <v>8800</v>
      </c>
    </row>
    <row r="18" spans="1:5" x14ac:dyDescent="0.2">
      <c r="A18" s="6" t="s">
        <v>59</v>
      </c>
      <c r="B18" s="7">
        <v>1</v>
      </c>
      <c r="C18" s="30">
        <v>2500</v>
      </c>
      <c r="D18" s="29" t="s">
        <v>50</v>
      </c>
      <c r="E18" s="8">
        <f>C18</f>
        <v>2500</v>
      </c>
    </row>
    <row r="19" spans="1:5" x14ac:dyDescent="0.2">
      <c r="A19" s="6" t="s">
        <v>4</v>
      </c>
      <c r="B19" s="7">
        <v>1</v>
      </c>
      <c r="C19" s="15">
        <v>2500</v>
      </c>
      <c r="D19" s="13" t="s">
        <v>50</v>
      </c>
      <c r="E19" s="8">
        <f>C19</f>
        <v>2500</v>
      </c>
    </row>
    <row r="20" spans="1:5" x14ac:dyDescent="0.2">
      <c r="A20" s="6" t="s">
        <v>78</v>
      </c>
      <c r="B20" s="7">
        <v>1</v>
      </c>
      <c r="C20" s="15">
        <v>2500</v>
      </c>
      <c r="D20" s="13" t="s">
        <v>50</v>
      </c>
      <c r="E20" s="8">
        <f>C20</f>
        <v>2500</v>
      </c>
    </row>
    <row r="21" spans="1:5" x14ac:dyDescent="0.2">
      <c r="A21" s="28" t="s">
        <v>36</v>
      </c>
      <c r="B21" s="7">
        <v>38</v>
      </c>
      <c r="C21" s="30">
        <v>500</v>
      </c>
      <c r="D21" s="29">
        <v>2.5</v>
      </c>
      <c r="E21" s="8">
        <f>B21*C21*D21</f>
        <v>47500</v>
      </c>
    </row>
    <row r="22" spans="1:5" x14ac:dyDescent="0.2">
      <c r="A22" s="28" t="s">
        <v>76</v>
      </c>
      <c r="B22" s="7">
        <v>1</v>
      </c>
      <c r="C22" s="30">
        <v>15000</v>
      </c>
      <c r="D22" s="29" t="s">
        <v>50</v>
      </c>
      <c r="E22" s="8">
        <f>C22</f>
        <v>15000</v>
      </c>
    </row>
    <row r="23" spans="1:5" x14ac:dyDescent="0.2">
      <c r="A23" s="28" t="s">
        <v>32</v>
      </c>
      <c r="B23" s="7">
        <v>1</v>
      </c>
      <c r="C23" s="30">
        <v>1500</v>
      </c>
      <c r="D23" s="29" t="s">
        <v>50</v>
      </c>
      <c r="E23" s="8">
        <f>C23</f>
        <v>1500</v>
      </c>
    </row>
    <row r="24" spans="1:5" x14ac:dyDescent="0.2">
      <c r="A24" s="28" t="s">
        <v>81</v>
      </c>
      <c r="B24" s="7">
        <v>1</v>
      </c>
      <c r="C24" s="30">
        <v>1000</v>
      </c>
      <c r="D24" s="29">
        <v>10</v>
      </c>
      <c r="E24" s="8">
        <f t="shared" ref="E24:E39" si="0">B24*C24*D24</f>
        <v>10000</v>
      </c>
    </row>
    <row r="25" spans="1:5" x14ac:dyDescent="0.2">
      <c r="A25" s="28" t="s">
        <v>55</v>
      </c>
      <c r="B25" s="7">
        <v>1</v>
      </c>
      <c r="C25" s="30">
        <v>1000</v>
      </c>
      <c r="D25" s="29">
        <v>4.5</v>
      </c>
      <c r="E25" s="8">
        <f t="shared" si="0"/>
        <v>4500</v>
      </c>
    </row>
    <row r="26" spans="1:5" x14ac:dyDescent="0.2">
      <c r="A26" s="28" t="s">
        <v>49</v>
      </c>
      <c r="B26" s="7">
        <v>1</v>
      </c>
      <c r="C26" s="30">
        <v>750</v>
      </c>
      <c r="D26" s="29">
        <v>4.5</v>
      </c>
      <c r="E26" s="8">
        <f t="shared" si="0"/>
        <v>3375</v>
      </c>
    </row>
    <row r="27" spans="1:5" x14ac:dyDescent="0.2">
      <c r="A27" s="28" t="s">
        <v>48</v>
      </c>
      <c r="B27" s="7">
        <v>1</v>
      </c>
      <c r="C27" s="30">
        <v>750</v>
      </c>
      <c r="D27" s="29">
        <v>4.5</v>
      </c>
      <c r="E27" s="8">
        <f t="shared" si="0"/>
        <v>3375</v>
      </c>
    </row>
    <row r="28" spans="1:5" x14ac:dyDescent="0.2">
      <c r="A28" s="28" t="s">
        <v>53</v>
      </c>
      <c r="B28" s="7">
        <v>1</v>
      </c>
      <c r="C28" s="30">
        <v>1500</v>
      </c>
      <c r="D28" s="29">
        <v>8</v>
      </c>
      <c r="E28" s="8">
        <f t="shared" si="0"/>
        <v>12000</v>
      </c>
    </row>
    <row r="29" spans="1:5" x14ac:dyDescent="0.2">
      <c r="A29" s="28" t="s">
        <v>61</v>
      </c>
      <c r="B29" s="7">
        <v>1</v>
      </c>
      <c r="C29" s="30">
        <v>1000</v>
      </c>
      <c r="D29" s="29">
        <v>2</v>
      </c>
      <c r="E29" s="8">
        <f t="shared" si="0"/>
        <v>2000</v>
      </c>
    </row>
    <row r="30" spans="1:5" x14ac:dyDescent="0.2">
      <c r="A30" s="28" t="s">
        <v>9</v>
      </c>
      <c r="B30" s="7">
        <v>1</v>
      </c>
      <c r="C30" s="30">
        <v>750</v>
      </c>
      <c r="D30" s="29">
        <v>10</v>
      </c>
      <c r="E30" s="8">
        <f t="shared" si="0"/>
        <v>7500</v>
      </c>
    </row>
    <row r="31" spans="1:5" x14ac:dyDescent="0.2">
      <c r="A31" s="28" t="s">
        <v>86</v>
      </c>
      <c r="B31" s="7">
        <v>3</v>
      </c>
      <c r="C31" s="30">
        <v>500</v>
      </c>
      <c r="D31" s="29">
        <v>4</v>
      </c>
      <c r="E31" s="8">
        <f t="shared" si="0"/>
        <v>6000</v>
      </c>
    </row>
    <row r="32" spans="1:5" x14ac:dyDescent="0.2">
      <c r="A32" s="64" t="s">
        <v>68</v>
      </c>
      <c r="B32" s="7">
        <v>1</v>
      </c>
      <c r="C32" s="30">
        <v>500</v>
      </c>
      <c r="D32" s="29">
        <v>3</v>
      </c>
      <c r="E32" s="8">
        <f t="shared" si="0"/>
        <v>1500</v>
      </c>
    </row>
    <row r="33" spans="1:7" x14ac:dyDescent="0.2">
      <c r="A33" s="64" t="s">
        <v>54</v>
      </c>
      <c r="B33" s="7">
        <v>2</v>
      </c>
      <c r="C33" s="30">
        <v>500</v>
      </c>
      <c r="D33" s="29">
        <v>3</v>
      </c>
      <c r="E33" s="8">
        <f t="shared" si="0"/>
        <v>3000</v>
      </c>
    </row>
    <row r="34" spans="1:7" x14ac:dyDescent="0.2">
      <c r="A34" s="28" t="s">
        <v>94</v>
      </c>
      <c r="B34" s="7">
        <v>1</v>
      </c>
      <c r="C34" s="30">
        <v>1500</v>
      </c>
      <c r="D34" s="29">
        <v>12</v>
      </c>
      <c r="E34" s="8">
        <f t="shared" si="0"/>
        <v>18000</v>
      </c>
    </row>
    <row r="35" spans="1:7" x14ac:dyDescent="0.2">
      <c r="A35" s="28" t="s">
        <v>34</v>
      </c>
      <c r="B35" s="7">
        <v>5</v>
      </c>
      <c r="C35" s="30">
        <v>1200</v>
      </c>
      <c r="D35" s="29">
        <v>9.5</v>
      </c>
      <c r="E35" s="8">
        <f t="shared" si="0"/>
        <v>57000</v>
      </c>
    </row>
    <row r="36" spans="1:7" x14ac:dyDescent="0.2">
      <c r="A36" s="28" t="s">
        <v>93</v>
      </c>
      <c r="B36" s="7">
        <v>1</v>
      </c>
      <c r="C36" s="30">
        <v>950</v>
      </c>
      <c r="D36" s="29">
        <v>6</v>
      </c>
      <c r="E36" s="8">
        <f t="shared" si="0"/>
        <v>5700</v>
      </c>
    </row>
    <row r="37" spans="1:7" x14ac:dyDescent="0.2">
      <c r="A37" s="28" t="s">
        <v>77</v>
      </c>
      <c r="B37" s="7">
        <v>4</v>
      </c>
      <c r="C37" s="30">
        <v>650</v>
      </c>
      <c r="D37" s="29">
        <v>5</v>
      </c>
      <c r="E37" s="8">
        <f t="shared" si="0"/>
        <v>13000</v>
      </c>
    </row>
    <row r="38" spans="1:7" x14ac:dyDescent="0.2">
      <c r="A38" s="28" t="s">
        <v>5</v>
      </c>
      <c r="B38" s="7">
        <v>1</v>
      </c>
      <c r="C38" s="30">
        <v>1000</v>
      </c>
      <c r="D38" s="29">
        <v>3</v>
      </c>
      <c r="E38" s="8">
        <f t="shared" si="0"/>
        <v>3000</v>
      </c>
    </row>
    <row r="39" spans="1:7" x14ac:dyDescent="0.2">
      <c r="A39" s="28" t="s">
        <v>6</v>
      </c>
      <c r="B39" s="7">
        <v>4</v>
      </c>
      <c r="C39" s="30">
        <v>700</v>
      </c>
      <c r="D39" s="29">
        <v>5</v>
      </c>
      <c r="E39" s="8">
        <f t="shared" si="0"/>
        <v>14000</v>
      </c>
    </row>
    <row r="40" spans="1:7" x14ac:dyDescent="0.2">
      <c r="A40" s="9" t="s">
        <v>7</v>
      </c>
      <c r="B40" s="10"/>
      <c r="C40" s="10"/>
      <c r="D40" s="10"/>
      <c r="E40" s="11">
        <f>SUM(E12:E39)</f>
        <v>286450</v>
      </c>
    </row>
    <row r="41" spans="1:7" ht="13.5" thickBot="1" x14ac:dyDescent="0.25">
      <c r="A41" s="16"/>
    </row>
    <row r="42" spans="1:7" ht="13.5" thickBot="1" x14ac:dyDescent="0.25">
      <c r="A42" s="52" t="s">
        <v>87</v>
      </c>
      <c r="B42" s="53"/>
      <c r="C42" s="53"/>
      <c r="D42" s="53"/>
      <c r="E42" s="54"/>
    </row>
    <row r="43" spans="1:7" x14ac:dyDescent="0.2">
      <c r="A43" s="28" t="s">
        <v>8</v>
      </c>
      <c r="B43" s="7">
        <v>38</v>
      </c>
      <c r="C43" s="14">
        <v>500</v>
      </c>
      <c r="D43" s="7">
        <v>1</v>
      </c>
      <c r="E43" s="26">
        <f t="shared" ref="E43:E48" si="1">B43*C43*D43</f>
        <v>19000</v>
      </c>
      <c r="F43" s="1">
        <v>38</v>
      </c>
      <c r="G43" s="65">
        <f t="shared" ref="G43:G48" si="2">F43*C43</f>
        <v>19000</v>
      </c>
    </row>
    <row r="44" spans="1:7" x14ac:dyDescent="0.2">
      <c r="A44" s="28" t="s">
        <v>9</v>
      </c>
      <c r="B44" s="7">
        <v>1</v>
      </c>
      <c r="C44" s="14">
        <v>750</v>
      </c>
      <c r="D44" s="7">
        <v>1</v>
      </c>
      <c r="E44" s="26">
        <f t="shared" si="1"/>
        <v>750</v>
      </c>
      <c r="F44" s="1">
        <v>1</v>
      </c>
      <c r="G44" s="65">
        <f t="shared" si="2"/>
        <v>750</v>
      </c>
    </row>
    <row r="45" spans="1:7" x14ac:dyDescent="0.2">
      <c r="A45" s="31" t="s">
        <v>81</v>
      </c>
      <c r="B45" s="7">
        <v>1</v>
      </c>
      <c r="C45" s="30">
        <v>1000</v>
      </c>
      <c r="D45" s="29">
        <v>1</v>
      </c>
      <c r="E45" s="8">
        <f t="shared" si="1"/>
        <v>1000</v>
      </c>
      <c r="F45" s="1">
        <v>1</v>
      </c>
      <c r="G45" s="65">
        <f t="shared" si="2"/>
        <v>1000</v>
      </c>
    </row>
    <row r="46" spans="1:7" x14ac:dyDescent="0.2">
      <c r="A46" s="64" t="s">
        <v>98</v>
      </c>
      <c r="B46" s="7">
        <v>1</v>
      </c>
      <c r="C46" s="30">
        <v>500</v>
      </c>
      <c r="D46" s="29">
        <v>1</v>
      </c>
      <c r="E46" s="8">
        <f t="shared" si="1"/>
        <v>500</v>
      </c>
      <c r="F46" s="1">
        <v>1</v>
      </c>
      <c r="G46" s="65">
        <f t="shared" si="2"/>
        <v>500</v>
      </c>
    </row>
    <row r="47" spans="1:7" x14ac:dyDescent="0.2">
      <c r="A47" s="28" t="s">
        <v>67</v>
      </c>
      <c r="B47" s="7">
        <v>2</v>
      </c>
      <c r="C47" s="30">
        <v>500</v>
      </c>
      <c r="D47" s="29">
        <v>1</v>
      </c>
      <c r="E47" s="8">
        <f t="shared" si="1"/>
        <v>1000</v>
      </c>
      <c r="F47" s="1">
        <v>2</v>
      </c>
      <c r="G47" s="65">
        <f t="shared" si="2"/>
        <v>1000</v>
      </c>
    </row>
    <row r="48" spans="1:7" x14ac:dyDescent="0.2">
      <c r="A48" s="28" t="s">
        <v>35</v>
      </c>
      <c r="B48" s="7">
        <v>3</v>
      </c>
      <c r="C48" s="14">
        <v>500</v>
      </c>
      <c r="D48" s="7">
        <v>1</v>
      </c>
      <c r="E48" s="26">
        <f t="shared" si="1"/>
        <v>1500</v>
      </c>
      <c r="F48" s="1">
        <v>3</v>
      </c>
      <c r="G48" s="65">
        <f t="shared" si="2"/>
        <v>1500</v>
      </c>
    </row>
    <row r="49" spans="1:7" x14ac:dyDescent="0.2">
      <c r="A49" s="9" t="s">
        <v>7</v>
      </c>
      <c r="B49" s="10"/>
      <c r="C49" s="17"/>
      <c r="D49" s="10"/>
      <c r="E49" s="11">
        <f>SUM(E43:E48)</f>
        <v>23750</v>
      </c>
    </row>
    <row r="50" spans="1:7" ht="13.5" thickBot="1" x14ac:dyDescent="0.25">
      <c r="A50" s="18"/>
    </row>
    <row r="51" spans="1:7" ht="13.5" thickBot="1" x14ac:dyDescent="0.25">
      <c r="A51" s="52" t="s">
        <v>10</v>
      </c>
      <c r="B51" s="53"/>
      <c r="C51" s="53"/>
      <c r="D51" s="53"/>
      <c r="E51" s="54"/>
    </row>
    <row r="52" spans="1:7" x14ac:dyDescent="0.2">
      <c r="A52" s="31" t="s">
        <v>62</v>
      </c>
      <c r="B52" s="32">
        <v>1</v>
      </c>
      <c r="C52" s="33">
        <v>150</v>
      </c>
      <c r="D52" s="32">
        <v>12</v>
      </c>
      <c r="E52" s="34">
        <f t="shared" ref="E52:E65" si="3">B52*C52*D52</f>
        <v>1800</v>
      </c>
    </row>
    <row r="53" spans="1:7" x14ac:dyDescent="0.2">
      <c r="A53" s="28" t="s">
        <v>69</v>
      </c>
      <c r="B53" s="7">
        <v>1</v>
      </c>
      <c r="C53" s="14">
        <v>150</v>
      </c>
      <c r="D53" s="7">
        <v>8</v>
      </c>
      <c r="E53" s="8">
        <f t="shared" si="3"/>
        <v>1200</v>
      </c>
    </row>
    <row r="54" spans="1:7" x14ac:dyDescent="0.2">
      <c r="A54" s="28" t="s">
        <v>64</v>
      </c>
      <c r="B54" s="7">
        <v>1</v>
      </c>
      <c r="C54" s="14">
        <v>150</v>
      </c>
      <c r="D54" s="7">
        <v>2</v>
      </c>
      <c r="E54" s="8">
        <f t="shared" si="3"/>
        <v>300</v>
      </c>
      <c r="F54" s="1">
        <v>0</v>
      </c>
      <c r="G54" s="65">
        <f>F54*C54</f>
        <v>0</v>
      </c>
    </row>
    <row r="55" spans="1:7" x14ac:dyDescent="0.2">
      <c r="A55" s="28" t="s">
        <v>95</v>
      </c>
      <c r="B55" s="7">
        <v>1</v>
      </c>
      <c r="C55" s="14">
        <v>150</v>
      </c>
      <c r="D55" s="7">
        <v>9</v>
      </c>
      <c r="E55" s="8">
        <f t="shared" si="3"/>
        <v>1350</v>
      </c>
    </row>
    <row r="56" spans="1:7" x14ac:dyDescent="0.2">
      <c r="A56" s="28" t="s">
        <v>103</v>
      </c>
      <c r="B56" s="7">
        <v>30</v>
      </c>
      <c r="C56" s="14">
        <v>150</v>
      </c>
      <c r="D56" s="7">
        <v>2.5</v>
      </c>
      <c r="E56" s="8">
        <f t="shared" si="3"/>
        <v>11250</v>
      </c>
    </row>
    <row r="57" spans="1:7" x14ac:dyDescent="0.2">
      <c r="A57" s="28" t="s">
        <v>58</v>
      </c>
      <c r="B57" s="7">
        <v>30</v>
      </c>
      <c r="C57" s="14">
        <v>150</v>
      </c>
      <c r="D57" s="7">
        <v>1</v>
      </c>
      <c r="E57" s="8">
        <f t="shared" si="3"/>
        <v>4500</v>
      </c>
      <c r="F57" s="1">
        <v>30</v>
      </c>
      <c r="G57" s="65">
        <f>F57*C57</f>
        <v>4500</v>
      </c>
    </row>
    <row r="58" spans="1:7" x14ac:dyDescent="0.2">
      <c r="A58" s="28" t="s">
        <v>63</v>
      </c>
      <c r="B58" s="7">
        <v>3</v>
      </c>
      <c r="C58" s="14">
        <v>150</v>
      </c>
      <c r="D58" s="7">
        <v>3</v>
      </c>
      <c r="E58" s="8">
        <f t="shared" si="3"/>
        <v>1350</v>
      </c>
    </row>
    <row r="59" spans="1:7" x14ac:dyDescent="0.2">
      <c r="A59" s="28" t="s">
        <v>66</v>
      </c>
      <c r="B59" s="7">
        <v>3</v>
      </c>
      <c r="C59" s="14">
        <v>150</v>
      </c>
      <c r="D59" s="7">
        <v>2</v>
      </c>
      <c r="E59" s="8">
        <f t="shared" si="3"/>
        <v>900</v>
      </c>
    </row>
    <row r="60" spans="1:7" x14ac:dyDescent="0.2">
      <c r="A60" s="28" t="s">
        <v>74</v>
      </c>
      <c r="B60" s="7">
        <v>1</v>
      </c>
      <c r="C60" s="14">
        <v>150</v>
      </c>
      <c r="D60" s="7">
        <v>3</v>
      </c>
      <c r="E60" s="8">
        <f t="shared" si="3"/>
        <v>450</v>
      </c>
    </row>
    <row r="61" spans="1:7" x14ac:dyDescent="0.2">
      <c r="A61" s="28" t="s">
        <v>75</v>
      </c>
      <c r="B61" s="7">
        <v>3</v>
      </c>
      <c r="C61" s="14">
        <v>150</v>
      </c>
      <c r="D61" s="7">
        <v>1</v>
      </c>
      <c r="E61" s="8">
        <f t="shared" si="3"/>
        <v>450</v>
      </c>
      <c r="F61" s="1">
        <v>1</v>
      </c>
      <c r="G61" s="65">
        <f>F61*C61</f>
        <v>150</v>
      </c>
    </row>
    <row r="62" spans="1:7" x14ac:dyDescent="0.2">
      <c r="A62" s="28" t="s">
        <v>65</v>
      </c>
      <c r="B62" s="7">
        <v>10</v>
      </c>
      <c r="C62" s="14">
        <v>150</v>
      </c>
      <c r="D62" s="7">
        <v>8</v>
      </c>
      <c r="E62" s="8">
        <f t="shared" si="3"/>
        <v>12000</v>
      </c>
    </row>
    <row r="63" spans="1:7" x14ac:dyDescent="0.2">
      <c r="A63" s="28" t="s">
        <v>82</v>
      </c>
      <c r="B63" s="7">
        <v>6</v>
      </c>
      <c r="C63" s="14">
        <v>900</v>
      </c>
      <c r="D63" s="7">
        <v>1</v>
      </c>
      <c r="E63" s="8">
        <f t="shared" si="3"/>
        <v>5400</v>
      </c>
    </row>
    <row r="64" spans="1:7" x14ac:dyDescent="0.2">
      <c r="A64" s="28" t="s">
        <v>56</v>
      </c>
      <c r="B64" s="7">
        <v>6</v>
      </c>
      <c r="C64" s="14">
        <v>100</v>
      </c>
      <c r="D64" s="7">
        <v>3.5</v>
      </c>
      <c r="E64" s="8">
        <f t="shared" si="3"/>
        <v>2100</v>
      </c>
      <c r="F64" s="1">
        <v>6</v>
      </c>
      <c r="G64" s="65">
        <f>F64*C64</f>
        <v>600</v>
      </c>
    </row>
    <row r="65" spans="1:7" x14ac:dyDescent="0.2">
      <c r="A65" s="28" t="s">
        <v>88</v>
      </c>
      <c r="B65" s="7">
        <v>6</v>
      </c>
      <c r="C65" s="14">
        <v>150</v>
      </c>
      <c r="D65" s="7">
        <v>3.5</v>
      </c>
      <c r="E65" s="8">
        <f t="shared" si="3"/>
        <v>3150</v>
      </c>
      <c r="F65" s="1">
        <v>6</v>
      </c>
      <c r="G65" s="65">
        <f>F65*C65</f>
        <v>900</v>
      </c>
    </row>
    <row r="66" spans="1:7" x14ac:dyDescent="0.2">
      <c r="A66" s="28" t="s">
        <v>60</v>
      </c>
      <c r="B66" s="7"/>
      <c r="C66" s="7"/>
      <c r="D66" s="7"/>
      <c r="E66" s="8">
        <v>2500</v>
      </c>
    </row>
    <row r="67" spans="1:7" x14ac:dyDescent="0.2">
      <c r="A67" s="28" t="s">
        <v>57</v>
      </c>
      <c r="B67" s="7"/>
      <c r="C67" s="7"/>
      <c r="D67" s="7"/>
      <c r="E67" s="8">
        <v>5000</v>
      </c>
    </row>
    <row r="68" spans="1:7" x14ac:dyDescent="0.2">
      <c r="A68" s="28" t="s">
        <v>89</v>
      </c>
      <c r="B68" s="7"/>
      <c r="C68" s="7"/>
      <c r="D68" s="7"/>
      <c r="E68" s="8">
        <v>2500</v>
      </c>
    </row>
    <row r="69" spans="1:7" x14ac:dyDescent="0.2">
      <c r="A69" s="28" t="s">
        <v>51</v>
      </c>
      <c r="B69" s="7"/>
      <c r="C69" s="7"/>
      <c r="D69" s="7"/>
      <c r="E69" s="8">
        <v>5000</v>
      </c>
    </row>
    <row r="70" spans="1:7" x14ac:dyDescent="0.2">
      <c r="A70" s="9" t="s">
        <v>7</v>
      </c>
      <c r="B70" s="7"/>
      <c r="C70" s="7"/>
      <c r="D70" s="7"/>
      <c r="E70" s="11">
        <f>SUM(E52:E69)</f>
        <v>61200</v>
      </c>
    </row>
    <row r="71" spans="1:7" ht="13.5" thickBot="1" x14ac:dyDescent="0.25">
      <c r="A71" s="18"/>
    </row>
    <row r="72" spans="1:7" x14ac:dyDescent="0.2">
      <c r="A72" s="55" t="s">
        <v>11</v>
      </c>
      <c r="B72" s="56"/>
      <c r="C72" s="56"/>
      <c r="D72" s="56"/>
      <c r="E72" s="57"/>
    </row>
    <row r="73" spans="1:7" x14ac:dyDescent="0.2">
      <c r="A73" s="6" t="s">
        <v>72</v>
      </c>
      <c r="B73" s="7"/>
      <c r="C73" s="7"/>
      <c r="D73" s="7"/>
      <c r="E73" s="8">
        <v>7500</v>
      </c>
    </row>
    <row r="74" spans="1:7" x14ac:dyDescent="0.2">
      <c r="A74" s="6" t="s">
        <v>12</v>
      </c>
      <c r="B74" s="7"/>
      <c r="C74" s="7"/>
      <c r="D74" s="7"/>
      <c r="E74" s="8">
        <v>150000</v>
      </c>
      <c r="G74" s="65">
        <v>0</v>
      </c>
    </row>
    <row r="75" spans="1:7" x14ac:dyDescent="0.2">
      <c r="A75" s="6" t="s">
        <v>13</v>
      </c>
      <c r="B75" s="7"/>
      <c r="C75" s="7"/>
      <c r="D75" s="7"/>
      <c r="E75" s="8">
        <v>5000</v>
      </c>
    </row>
    <row r="76" spans="1:7" x14ac:dyDescent="0.2">
      <c r="A76" s="6" t="s">
        <v>31</v>
      </c>
      <c r="B76" s="7"/>
      <c r="C76" s="7"/>
      <c r="D76" s="7"/>
      <c r="E76" s="8">
        <v>5000</v>
      </c>
    </row>
    <row r="77" spans="1:7" x14ac:dyDescent="0.2">
      <c r="A77" s="28" t="s">
        <v>14</v>
      </c>
      <c r="B77" s="7"/>
      <c r="C77" s="7"/>
      <c r="D77" s="7"/>
      <c r="E77" s="8">
        <v>75000</v>
      </c>
      <c r="G77" s="65">
        <v>1000</v>
      </c>
    </row>
    <row r="78" spans="1:7" x14ac:dyDescent="0.2">
      <c r="A78" s="28" t="s">
        <v>26</v>
      </c>
      <c r="B78" s="7"/>
      <c r="C78" s="7"/>
      <c r="D78" s="7"/>
      <c r="E78" s="8">
        <v>1500</v>
      </c>
    </row>
    <row r="79" spans="1:7" x14ac:dyDescent="0.2">
      <c r="A79" s="28" t="s">
        <v>92</v>
      </c>
      <c r="B79" s="7"/>
      <c r="C79" s="7"/>
      <c r="D79" s="7"/>
      <c r="E79" s="8">
        <v>3000</v>
      </c>
    </row>
    <row r="80" spans="1:7" x14ac:dyDescent="0.2">
      <c r="A80" s="6" t="s">
        <v>15</v>
      </c>
      <c r="B80" s="7"/>
      <c r="C80" s="7"/>
      <c r="D80" s="7"/>
      <c r="E80" s="8">
        <v>5000</v>
      </c>
    </row>
    <row r="81" spans="1:7" x14ac:dyDescent="0.2">
      <c r="A81" s="9" t="s">
        <v>7</v>
      </c>
      <c r="B81" s="7"/>
      <c r="C81" s="7"/>
      <c r="D81" s="7"/>
      <c r="E81" s="11">
        <f>SUM(E73:E80)</f>
        <v>252000</v>
      </c>
    </row>
    <row r="82" spans="1:7" ht="13.5" thickBot="1" x14ac:dyDescent="0.25">
      <c r="A82" s="16"/>
    </row>
    <row r="83" spans="1:7" x14ac:dyDescent="0.2">
      <c r="A83" s="55" t="s">
        <v>16</v>
      </c>
      <c r="B83" s="56"/>
      <c r="C83" s="56"/>
      <c r="D83" s="56"/>
      <c r="E83" s="57"/>
    </row>
    <row r="84" spans="1:7" x14ac:dyDescent="0.2">
      <c r="A84" s="6" t="s">
        <v>79</v>
      </c>
      <c r="B84" s="7">
        <v>1</v>
      </c>
      <c r="C84" s="14">
        <v>500</v>
      </c>
      <c r="D84" s="7">
        <v>3</v>
      </c>
      <c r="E84" s="8">
        <f>B84*C84*D84</f>
        <v>1500</v>
      </c>
      <c r="F84" s="1">
        <v>1</v>
      </c>
      <c r="G84" s="65">
        <f>F84*C84</f>
        <v>500</v>
      </c>
    </row>
    <row r="85" spans="1:7" x14ac:dyDescent="0.2">
      <c r="A85" s="6" t="s">
        <v>71</v>
      </c>
      <c r="B85" s="7">
        <v>12</v>
      </c>
      <c r="C85" s="14">
        <v>400</v>
      </c>
      <c r="D85" s="7">
        <v>1.5</v>
      </c>
      <c r="E85" s="8">
        <f>B85*C85*D85</f>
        <v>7200</v>
      </c>
      <c r="F85" s="1">
        <v>12</v>
      </c>
      <c r="G85" s="65">
        <v>0</v>
      </c>
    </row>
    <row r="86" spans="1:7" x14ac:dyDescent="0.2">
      <c r="A86" s="6" t="s">
        <v>70</v>
      </c>
      <c r="B86" s="7">
        <v>4</v>
      </c>
      <c r="C86" s="14">
        <v>100</v>
      </c>
      <c r="D86" s="7">
        <v>1.5</v>
      </c>
      <c r="E86" s="8">
        <f>B86*C86*D86</f>
        <v>600</v>
      </c>
      <c r="F86" s="1">
        <v>4</v>
      </c>
      <c r="G86" s="65">
        <v>0</v>
      </c>
    </row>
    <row r="87" spans="1:7" x14ac:dyDescent="0.2">
      <c r="A87" s="9" t="s">
        <v>7</v>
      </c>
      <c r="B87" s="7"/>
      <c r="C87" s="7"/>
      <c r="D87" s="7"/>
      <c r="E87" s="11">
        <f>SUM(E84:E85)</f>
        <v>8700</v>
      </c>
    </row>
    <row r="88" spans="1:7" x14ac:dyDescent="0.2">
      <c r="A88" s="16"/>
    </row>
    <row r="89" spans="1:7" x14ac:dyDescent="0.2">
      <c r="A89" s="58" t="s">
        <v>24</v>
      </c>
      <c r="B89" s="46"/>
      <c r="C89" s="46"/>
      <c r="D89" s="46"/>
      <c r="E89" s="47"/>
    </row>
    <row r="90" spans="1:7" x14ac:dyDescent="0.2">
      <c r="A90" s="6" t="s">
        <v>25</v>
      </c>
      <c r="B90" s="7">
        <v>1</v>
      </c>
      <c r="C90" s="14">
        <v>100</v>
      </c>
      <c r="D90" s="7">
        <v>3</v>
      </c>
      <c r="E90" s="8">
        <f>B90*C90*D90</f>
        <v>300</v>
      </c>
      <c r="F90" s="1">
        <v>1</v>
      </c>
      <c r="G90" s="65">
        <f>F90*C90</f>
        <v>100</v>
      </c>
    </row>
    <row r="91" spans="1:7" x14ac:dyDescent="0.2">
      <c r="A91" s="6" t="s">
        <v>42</v>
      </c>
      <c r="B91" s="7">
        <v>1</v>
      </c>
      <c r="C91" s="14">
        <v>300</v>
      </c>
      <c r="D91" s="7">
        <v>2</v>
      </c>
      <c r="E91" s="8">
        <f>B91*C91*D91</f>
        <v>600</v>
      </c>
      <c r="F91" s="1">
        <v>1</v>
      </c>
      <c r="G91" s="65">
        <f>F91*C91</f>
        <v>300</v>
      </c>
    </row>
    <row r="92" spans="1:7" x14ac:dyDescent="0.2">
      <c r="A92" s="6" t="s">
        <v>30</v>
      </c>
      <c r="B92" s="7">
        <v>1</v>
      </c>
      <c r="C92" s="14">
        <v>300</v>
      </c>
      <c r="D92" s="7">
        <v>1</v>
      </c>
      <c r="E92" s="8">
        <f>B92*C92*D92</f>
        <v>300</v>
      </c>
      <c r="F92" s="1">
        <v>1</v>
      </c>
      <c r="G92" s="65">
        <f>F92*C92</f>
        <v>300</v>
      </c>
    </row>
    <row r="93" spans="1:7" x14ac:dyDescent="0.2">
      <c r="A93" s="6" t="s">
        <v>27</v>
      </c>
      <c r="B93" s="7">
        <v>1</v>
      </c>
      <c r="C93" s="14">
        <v>200</v>
      </c>
      <c r="D93" s="7">
        <v>1</v>
      </c>
      <c r="E93" s="8">
        <f>B93*C93*D93</f>
        <v>200</v>
      </c>
      <c r="F93" s="1">
        <v>1</v>
      </c>
      <c r="G93" s="65">
        <f>F93*C93</f>
        <v>200</v>
      </c>
    </row>
    <row r="94" spans="1:7" x14ac:dyDescent="0.2">
      <c r="A94" s="9" t="s">
        <v>7</v>
      </c>
      <c r="B94" s="7"/>
      <c r="C94" s="7"/>
      <c r="D94" s="7"/>
      <c r="E94" s="11">
        <f>SUM(E90:E93)</f>
        <v>1400</v>
      </c>
    </row>
    <row r="95" spans="1:7" ht="13.5" thickBot="1" x14ac:dyDescent="0.25">
      <c r="A95" s="16"/>
    </row>
    <row r="96" spans="1:7" x14ac:dyDescent="0.2">
      <c r="A96" s="55" t="s">
        <v>17</v>
      </c>
      <c r="B96" s="56"/>
      <c r="C96" s="56"/>
      <c r="D96" s="56"/>
      <c r="E96" s="57"/>
    </row>
    <row r="97" spans="1:7" x14ac:dyDescent="0.2">
      <c r="A97" s="6" t="s">
        <v>44</v>
      </c>
      <c r="B97" s="7"/>
      <c r="C97" s="7"/>
      <c r="D97" s="7"/>
      <c r="E97" s="19">
        <v>2000</v>
      </c>
    </row>
    <row r="98" spans="1:7" x14ac:dyDescent="0.2">
      <c r="A98" s="6" t="s">
        <v>18</v>
      </c>
      <c r="B98" s="7"/>
      <c r="C98" s="7"/>
      <c r="D98" s="7"/>
      <c r="E98" s="19">
        <v>5000</v>
      </c>
    </row>
    <row r="99" spans="1:7" x14ac:dyDescent="0.2">
      <c r="A99" s="6" t="s">
        <v>19</v>
      </c>
      <c r="B99" s="7"/>
      <c r="C99" s="7"/>
      <c r="D99" s="7"/>
      <c r="E99" s="19">
        <v>1000</v>
      </c>
    </row>
    <row r="100" spans="1:7" x14ac:dyDescent="0.2">
      <c r="A100" s="6" t="s">
        <v>23</v>
      </c>
      <c r="B100" s="7"/>
      <c r="C100" s="7"/>
      <c r="D100" s="7"/>
      <c r="E100" s="19">
        <v>3500</v>
      </c>
    </row>
    <row r="101" spans="1:7" x14ac:dyDescent="0.2">
      <c r="A101" s="9" t="s">
        <v>7</v>
      </c>
      <c r="B101" s="10"/>
      <c r="C101" s="10"/>
      <c r="D101" s="10"/>
      <c r="E101" s="11">
        <f>SUM(E97:E100)</f>
        <v>11500</v>
      </c>
    </row>
    <row r="102" spans="1:7" x14ac:dyDescent="0.2">
      <c r="A102" s="16"/>
    </row>
    <row r="103" spans="1:7" x14ac:dyDescent="0.2">
      <c r="A103" s="58" t="s">
        <v>20</v>
      </c>
      <c r="B103" s="46"/>
      <c r="C103" s="46"/>
      <c r="D103" s="46"/>
      <c r="E103" s="47"/>
    </row>
    <row r="104" spans="1:7" x14ac:dyDescent="0.2">
      <c r="A104" s="6" t="s">
        <v>102</v>
      </c>
      <c r="B104" s="7">
        <v>2</v>
      </c>
      <c r="C104" s="7">
        <v>150</v>
      </c>
      <c r="D104" s="7">
        <v>2</v>
      </c>
      <c r="E104" s="8">
        <f>B104*C104*D104</f>
        <v>600</v>
      </c>
    </row>
    <row r="105" spans="1:7" x14ac:dyDescent="0.2">
      <c r="A105" s="9" t="s">
        <v>7</v>
      </c>
      <c r="B105" s="10"/>
      <c r="C105" s="10"/>
      <c r="D105" s="10"/>
      <c r="E105" s="11">
        <f>SUM(E104)</f>
        <v>600</v>
      </c>
    </row>
    <row r="106" spans="1:7" x14ac:dyDescent="0.2">
      <c r="A106" s="16"/>
    </row>
    <row r="107" spans="1:7" x14ac:dyDescent="0.2">
      <c r="A107" s="58" t="s">
        <v>90</v>
      </c>
      <c r="B107" s="46"/>
      <c r="C107" s="46"/>
      <c r="D107" s="46"/>
      <c r="E107" s="47"/>
    </row>
    <row r="108" spans="1:7" s="44" customFormat="1" x14ac:dyDescent="0.2">
      <c r="A108" s="6" t="s">
        <v>96</v>
      </c>
      <c r="B108" s="7"/>
      <c r="C108" s="14"/>
      <c r="D108" s="7"/>
      <c r="E108" s="8">
        <v>15000</v>
      </c>
    </row>
    <row r="109" spans="1:7" x14ac:dyDescent="0.2">
      <c r="A109" s="6" t="s">
        <v>40</v>
      </c>
      <c r="B109" s="7"/>
      <c r="C109" s="7"/>
      <c r="D109" s="7"/>
      <c r="E109" s="8">
        <v>2000</v>
      </c>
    </row>
    <row r="110" spans="1:7" x14ac:dyDescent="0.2">
      <c r="A110" s="6" t="s">
        <v>21</v>
      </c>
      <c r="B110" s="7"/>
      <c r="C110" s="7"/>
      <c r="D110" s="7"/>
      <c r="E110" s="8">
        <v>0</v>
      </c>
    </row>
    <row r="111" spans="1:7" x14ac:dyDescent="0.2">
      <c r="A111" s="6" t="s">
        <v>38</v>
      </c>
      <c r="B111" s="7"/>
      <c r="C111" s="7"/>
      <c r="D111" s="7"/>
      <c r="E111" s="8">
        <v>15000</v>
      </c>
      <c r="G111" s="65">
        <v>500</v>
      </c>
    </row>
    <row r="112" spans="1:7" x14ac:dyDescent="0.2">
      <c r="A112" s="9" t="s">
        <v>7</v>
      </c>
      <c r="B112" s="7"/>
      <c r="C112" s="7"/>
      <c r="D112" s="7"/>
      <c r="E112" s="11">
        <f>SUM(E108:E111)</f>
        <v>32000</v>
      </c>
    </row>
    <row r="113" spans="1:7" x14ac:dyDescent="0.2">
      <c r="A113" s="16"/>
    </row>
    <row r="114" spans="1:7" s="3" customFormat="1" x14ac:dyDescent="0.2">
      <c r="A114" s="59" t="s">
        <v>100</v>
      </c>
      <c r="B114" s="49"/>
      <c r="C114" s="49"/>
      <c r="D114" s="49"/>
      <c r="E114" s="50">
        <f>E112+E105+E101+E94+E87+E81+E49+E40+E70</f>
        <v>677600</v>
      </c>
      <c r="G114" s="3">
        <f>SUM(G12:G113)</f>
        <v>32800</v>
      </c>
    </row>
    <row r="115" spans="1:7" s="20" customFormat="1" x14ac:dyDescent="0.2">
      <c r="A115" s="16"/>
      <c r="E115" s="21"/>
    </row>
    <row r="116" spans="1:7" x14ac:dyDescent="0.2">
      <c r="A116" s="59" t="s">
        <v>99</v>
      </c>
      <c r="B116" s="46"/>
      <c r="C116" s="46"/>
      <c r="D116" s="46"/>
      <c r="E116" s="50">
        <v>30000</v>
      </c>
    </row>
    <row r="117" spans="1:7" x14ac:dyDescent="0.2">
      <c r="A117" s="16"/>
      <c r="B117" s="22"/>
      <c r="C117" s="22"/>
      <c r="D117" s="22"/>
      <c r="E117" s="21"/>
    </row>
    <row r="118" spans="1:7" x14ac:dyDescent="0.2">
      <c r="A118" s="59" t="s">
        <v>101</v>
      </c>
      <c r="B118" s="46"/>
      <c r="C118" s="46"/>
      <c r="D118" s="46"/>
      <c r="E118" s="50">
        <f>E114+E116</f>
        <v>707600</v>
      </c>
    </row>
    <row r="120" spans="1:7" x14ac:dyDescent="0.2">
      <c r="A120" s="23" t="s">
        <v>22</v>
      </c>
      <c r="B120" s="24"/>
      <c r="C120" s="24"/>
      <c r="D120" s="24"/>
      <c r="E120" s="24"/>
    </row>
    <row r="121" spans="1:7" x14ac:dyDescent="0.2">
      <c r="A121" s="23"/>
      <c r="B121" s="24"/>
      <c r="C121" s="24"/>
      <c r="D121" s="24"/>
      <c r="E121" s="24"/>
    </row>
    <row r="122" spans="1:7" x14ac:dyDescent="0.2">
      <c r="A122" s="23" t="s">
        <v>47</v>
      </c>
      <c r="B122" s="24"/>
      <c r="C122" s="24"/>
      <c r="D122" s="24"/>
      <c r="E122" s="38">
        <v>360</v>
      </c>
    </row>
    <row r="123" spans="1:7" x14ac:dyDescent="0.2">
      <c r="A123" s="23" t="s">
        <v>97</v>
      </c>
      <c r="B123" s="24"/>
      <c r="C123" s="24"/>
      <c r="D123" s="24"/>
      <c r="E123" s="39">
        <v>8</v>
      </c>
    </row>
    <row r="124" spans="1:7" x14ac:dyDescent="0.2">
      <c r="A124" s="23" t="s">
        <v>91</v>
      </c>
      <c r="B124" s="24"/>
      <c r="C124" s="24"/>
      <c r="D124" s="24"/>
      <c r="E124" s="39">
        <f>+E122*E123</f>
        <v>2880</v>
      </c>
    </row>
    <row r="125" spans="1:7" x14ac:dyDescent="0.2">
      <c r="A125" s="23"/>
      <c r="B125" s="24"/>
      <c r="C125" s="24"/>
      <c r="D125" s="24"/>
      <c r="E125" s="37"/>
    </row>
    <row r="126" spans="1:7" ht="15.75" x14ac:dyDescent="0.25">
      <c r="A126" s="24"/>
      <c r="B126" s="25"/>
      <c r="C126"/>
      <c r="D126"/>
      <c r="E126" s="42"/>
    </row>
    <row r="127" spans="1:7" ht="15.75" x14ac:dyDescent="0.25">
      <c r="A127" s="62" t="s">
        <v>45</v>
      </c>
      <c r="B127" s="63"/>
      <c r="C127" s="63"/>
      <c r="D127" s="63"/>
      <c r="E127" s="60">
        <f>(E40+E53+E55+E56+E58+E62+E66+E67+68+E69+E81+E108+E111)*80%*0.2</f>
        <v>97306.880000000005</v>
      </c>
    </row>
    <row r="128" spans="1:7" ht="15.75" x14ac:dyDescent="0.25">
      <c r="A128" s="24"/>
      <c r="B128" s="25"/>
      <c r="C128"/>
      <c r="D128"/>
      <c r="E128" s="40"/>
    </row>
    <row r="129" spans="1:10" ht="14.1" customHeight="1" x14ac:dyDescent="0.2">
      <c r="A129" s="23"/>
      <c r="B129" s="3"/>
      <c r="C129" s="24"/>
      <c r="D129" s="24"/>
      <c r="E129" s="24"/>
      <c r="F129" s="3"/>
      <c r="G129" s="24"/>
      <c r="H129" s="24"/>
      <c r="I129" s="24"/>
      <c r="J129" s="37"/>
    </row>
    <row r="130" spans="1:10" ht="14.1" customHeight="1" x14ac:dyDescent="0.2">
      <c r="A130" s="23"/>
      <c r="B130" s="3"/>
      <c r="C130" s="24"/>
      <c r="D130" s="24"/>
      <c r="E130" s="24"/>
      <c r="F130" s="3"/>
      <c r="G130" s="24"/>
      <c r="H130" s="24"/>
      <c r="I130" s="24"/>
      <c r="J130" s="37"/>
    </row>
    <row r="131" spans="1:10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36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6"/>
  <sheetViews>
    <sheetView zoomScale="125" zoomScaleNormal="125" zoomScalePageLayoutView="125" workbookViewId="0">
      <selection activeCell="B124" sqref="B124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7" width="11" style="1" customWidth="1"/>
    <col min="8" max="8" width="13.75" style="1" bestFit="1" customWidth="1"/>
    <col min="9" max="9" width="11.5" style="1" customWidth="1"/>
    <col min="10" max="10" width="10.625" style="1" customWidth="1"/>
    <col min="11" max="16384" width="12.625" style="1"/>
  </cols>
  <sheetData>
    <row r="1" spans="1:9" ht="15.75" x14ac:dyDescent="0.25">
      <c r="A1" s="27" t="s">
        <v>83</v>
      </c>
    </row>
    <row r="2" spans="1:9" ht="13.5" thickBot="1" x14ac:dyDescent="0.25"/>
    <row r="3" spans="1:9" ht="13.5" thickBot="1" x14ac:dyDescent="0.25">
      <c r="A3" s="115" t="s">
        <v>84</v>
      </c>
      <c r="B3" s="116"/>
      <c r="C3" s="116"/>
      <c r="D3" s="116"/>
      <c r="E3" s="117"/>
      <c r="G3" s="68" t="s">
        <v>85</v>
      </c>
      <c r="H3" s="1" t="s">
        <v>178</v>
      </c>
      <c r="I3" s="1" t="s">
        <v>179</v>
      </c>
    </row>
    <row r="4" spans="1:9" x14ac:dyDescent="0.2">
      <c r="G4" s="67"/>
    </row>
    <row r="5" spans="1:9" x14ac:dyDescent="0.2">
      <c r="A5" s="4" t="s">
        <v>0</v>
      </c>
      <c r="B5" s="5"/>
      <c r="C5" s="5"/>
      <c r="D5" s="35"/>
      <c r="E5" s="1"/>
      <c r="G5" s="67"/>
    </row>
    <row r="6" spans="1:9" x14ac:dyDescent="0.2">
      <c r="A6" s="6" t="s">
        <v>80</v>
      </c>
      <c r="B6" s="7"/>
      <c r="C6" s="12">
        <v>450000</v>
      </c>
      <c r="D6" s="43"/>
      <c r="E6" s="41"/>
      <c r="F6" s="41"/>
      <c r="G6" s="67"/>
    </row>
    <row r="7" spans="1:9" x14ac:dyDescent="0.2">
      <c r="A7" s="6" t="s">
        <v>104</v>
      </c>
      <c r="B7" s="7"/>
      <c r="C7" s="12">
        <v>135000</v>
      </c>
      <c r="D7" s="43"/>
      <c r="E7" s="41"/>
      <c r="F7" s="41"/>
      <c r="G7" s="67"/>
    </row>
    <row r="8" spans="1:9" x14ac:dyDescent="0.2">
      <c r="A8" s="6" t="s">
        <v>46</v>
      </c>
      <c r="B8" s="7"/>
      <c r="C8" s="61">
        <f>E131</f>
        <v>96656</v>
      </c>
      <c r="D8" s="43"/>
      <c r="E8" s="41"/>
      <c r="F8" s="41"/>
      <c r="G8" s="67"/>
    </row>
    <row r="9" spans="1:9" x14ac:dyDescent="0.2">
      <c r="A9" s="7" t="s">
        <v>41</v>
      </c>
      <c r="B9" s="7"/>
      <c r="C9" s="45">
        <f>C6+C7+C8-E122</f>
        <v>0.1404999999795109</v>
      </c>
      <c r="D9" s="43"/>
      <c r="E9" s="41"/>
      <c r="F9" s="41"/>
      <c r="G9" s="67"/>
    </row>
    <row r="10" spans="1:9" x14ac:dyDescent="0.2">
      <c r="A10" s="24"/>
      <c r="B10" s="24"/>
      <c r="C10" s="66"/>
      <c r="D10" s="35"/>
      <c r="E10" s="41"/>
      <c r="G10" s="67"/>
    </row>
    <row r="11" spans="1:9" ht="15.75" x14ac:dyDescent="0.25">
      <c r="A11" s="51" t="s">
        <v>80</v>
      </c>
      <c r="B11" s="46"/>
      <c r="C11" s="46"/>
      <c r="D11" s="46"/>
      <c r="E11" s="47"/>
      <c r="G11" s="67"/>
    </row>
    <row r="12" spans="1:9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</row>
    <row r="13" spans="1:9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</row>
    <row r="14" spans="1:9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</row>
    <row r="15" spans="1:9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</row>
    <row r="16" spans="1:9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</row>
    <row r="17" spans="1:7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</row>
    <row r="18" spans="1:7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</row>
    <row r="19" spans="1:7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</row>
    <row r="20" spans="1:7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</row>
    <row r="21" spans="1:7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</row>
    <row r="22" spans="1:7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</row>
    <row r="23" spans="1:7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</row>
    <row r="24" spans="1:7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</row>
    <row r="25" spans="1:7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0">B25*C25*D25</f>
        <v>8500</v>
      </c>
      <c r="G25" s="67"/>
    </row>
    <row r="26" spans="1:7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0"/>
        <v>4500</v>
      </c>
      <c r="G26" s="67"/>
    </row>
    <row r="27" spans="1:7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0"/>
        <v>3375</v>
      </c>
      <c r="G27" s="67"/>
    </row>
    <row r="28" spans="1:7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0"/>
        <v>3375</v>
      </c>
      <c r="G28" s="67"/>
    </row>
    <row r="29" spans="1:7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0"/>
        <v>12000</v>
      </c>
      <c r="G29" s="67"/>
    </row>
    <row r="30" spans="1:7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0"/>
        <v>2000</v>
      </c>
      <c r="G30" s="67"/>
    </row>
    <row r="31" spans="1:7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0"/>
        <v>6500</v>
      </c>
      <c r="G31" s="67"/>
    </row>
    <row r="32" spans="1:7" x14ac:dyDescent="0.2">
      <c r="A32" s="28" t="s">
        <v>112</v>
      </c>
      <c r="B32" s="7">
        <v>2</v>
      </c>
      <c r="C32" s="30">
        <v>500</v>
      </c>
      <c r="D32" s="29">
        <v>4</v>
      </c>
      <c r="E32" s="8">
        <f t="shared" si="0"/>
        <v>4000</v>
      </c>
      <c r="G32" s="67"/>
    </row>
    <row r="33" spans="1:9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0"/>
        <v>3500</v>
      </c>
      <c r="G33" s="67"/>
    </row>
    <row r="34" spans="1:9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0"/>
        <v>3000</v>
      </c>
      <c r="G34" s="67"/>
    </row>
    <row r="35" spans="1:9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0"/>
        <v>18000</v>
      </c>
      <c r="G35" s="67"/>
    </row>
    <row r="36" spans="1:9" x14ac:dyDescent="0.2">
      <c r="A36" s="28" t="s">
        <v>105</v>
      </c>
      <c r="B36" s="7">
        <v>1</v>
      </c>
      <c r="C36" s="30">
        <v>1300</v>
      </c>
      <c r="D36" s="29">
        <v>9.5</v>
      </c>
      <c r="E36" s="8">
        <f t="shared" si="0"/>
        <v>12350</v>
      </c>
      <c r="G36" s="67"/>
    </row>
    <row r="37" spans="1:9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0"/>
        <v>38000</v>
      </c>
      <c r="G37" s="67"/>
    </row>
    <row r="38" spans="1:9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0"/>
        <v>5700</v>
      </c>
      <c r="G38" s="67"/>
    </row>
    <row r="39" spans="1:9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0"/>
        <v>13000</v>
      </c>
      <c r="G39" s="67"/>
    </row>
    <row r="40" spans="1:9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0"/>
        <v>3000</v>
      </c>
      <c r="G40" s="67"/>
    </row>
    <row r="41" spans="1:9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0"/>
        <v>14000</v>
      </c>
      <c r="G41" s="67"/>
    </row>
    <row r="42" spans="1:9" x14ac:dyDescent="0.2">
      <c r="A42" s="9" t="s">
        <v>7</v>
      </c>
      <c r="B42" s="10"/>
      <c r="C42" s="10"/>
      <c r="D42" s="10"/>
      <c r="E42" s="11">
        <f>SUM(E13:E41)</f>
        <v>271750</v>
      </c>
      <c r="G42" s="67"/>
    </row>
    <row r="43" spans="1:9" ht="13.5" thickBot="1" x14ac:dyDescent="0.25">
      <c r="A43" s="16"/>
      <c r="G43" s="67"/>
    </row>
    <row r="44" spans="1:9" ht="13.5" thickBot="1" x14ac:dyDescent="0.25">
      <c r="A44" s="52" t="s">
        <v>87</v>
      </c>
      <c r="B44" s="53"/>
      <c r="C44" s="53"/>
      <c r="D44" s="53"/>
      <c r="E44" s="54"/>
      <c r="G44" s="67"/>
    </row>
    <row r="45" spans="1:9" x14ac:dyDescent="0.2">
      <c r="A45" s="28" t="s">
        <v>8</v>
      </c>
      <c r="B45" s="7">
        <v>38</v>
      </c>
      <c r="C45" s="14">
        <v>500</v>
      </c>
      <c r="D45" s="7">
        <v>1</v>
      </c>
      <c r="E45" s="26">
        <f t="shared" ref="E45:E50" si="1">B45*C45*D45</f>
        <v>19000</v>
      </c>
      <c r="F45" s="1">
        <v>38</v>
      </c>
      <c r="G45" s="69">
        <f t="shared" ref="G45:G50" si="2">F45*C45</f>
        <v>19000</v>
      </c>
      <c r="H45" s="92">
        <f>G45*3.5</f>
        <v>66500</v>
      </c>
      <c r="I45" s="92">
        <f>H45+E45</f>
        <v>85500</v>
      </c>
    </row>
    <row r="46" spans="1:9" x14ac:dyDescent="0.2">
      <c r="A46" s="28" t="s">
        <v>9</v>
      </c>
      <c r="B46" s="7">
        <v>1</v>
      </c>
      <c r="C46" s="14">
        <v>750</v>
      </c>
      <c r="D46" s="7">
        <v>1</v>
      </c>
      <c r="E46" s="26">
        <f t="shared" si="1"/>
        <v>750</v>
      </c>
      <c r="F46" s="1">
        <v>1</v>
      </c>
      <c r="G46" s="69">
        <f t="shared" si="2"/>
        <v>750</v>
      </c>
      <c r="H46" s="92">
        <f t="shared" ref="H46:H97" si="3">G46*3.5</f>
        <v>2625</v>
      </c>
      <c r="I46" s="92">
        <f t="shared" ref="I46:I97" si="4">H46+E46</f>
        <v>3375</v>
      </c>
    </row>
    <row r="47" spans="1:9" x14ac:dyDescent="0.2">
      <c r="A47" s="31" t="s">
        <v>81</v>
      </c>
      <c r="B47" s="7">
        <v>1</v>
      </c>
      <c r="C47" s="30">
        <v>850</v>
      </c>
      <c r="D47" s="29">
        <v>1</v>
      </c>
      <c r="E47" s="8">
        <f t="shared" si="1"/>
        <v>850</v>
      </c>
      <c r="F47" s="1">
        <v>1</v>
      </c>
      <c r="G47" s="69">
        <f t="shared" ref="G47" si="5">F47*C47</f>
        <v>850</v>
      </c>
      <c r="H47" s="92">
        <f t="shared" si="3"/>
        <v>2975</v>
      </c>
      <c r="I47" s="92">
        <f t="shared" si="4"/>
        <v>3825</v>
      </c>
    </row>
    <row r="48" spans="1:9" x14ac:dyDescent="0.2">
      <c r="A48" s="64" t="s">
        <v>111</v>
      </c>
      <c r="B48" s="7">
        <v>2</v>
      </c>
      <c r="C48" s="30">
        <v>500</v>
      </c>
      <c r="D48" s="29">
        <v>1</v>
      </c>
      <c r="E48" s="8">
        <f t="shared" si="1"/>
        <v>1000</v>
      </c>
      <c r="F48" s="1">
        <v>2</v>
      </c>
      <c r="G48" s="69">
        <f t="shared" si="2"/>
        <v>1000</v>
      </c>
      <c r="H48" s="92">
        <f t="shared" si="3"/>
        <v>3500</v>
      </c>
      <c r="I48" s="92">
        <f t="shared" si="4"/>
        <v>4500</v>
      </c>
    </row>
    <row r="49" spans="1:9" x14ac:dyDescent="0.2">
      <c r="A49" s="28" t="s">
        <v>67</v>
      </c>
      <c r="B49" s="7">
        <v>2</v>
      </c>
      <c r="C49" s="30">
        <v>500</v>
      </c>
      <c r="D49" s="29">
        <v>1</v>
      </c>
      <c r="E49" s="8">
        <f t="shared" si="1"/>
        <v>1000</v>
      </c>
      <c r="F49" s="1">
        <v>2</v>
      </c>
      <c r="G49" s="69">
        <f t="shared" si="2"/>
        <v>1000</v>
      </c>
      <c r="H49" s="92">
        <f t="shared" si="3"/>
        <v>3500</v>
      </c>
      <c r="I49" s="92">
        <f t="shared" si="4"/>
        <v>4500</v>
      </c>
    </row>
    <row r="50" spans="1:9" x14ac:dyDescent="0.2">
      <c r="A50" s="28" t="s">
        <v>35</v>
      </c>
      <c r="B50" s="7">
        <v>2</v>
      </c>
      <c r="C50" s="14">
        <v>500</v>
      </c>
      <c r="D50" s="7">
        <v>1</v>
      </c>
      <c r="E50" s="26">
        <f t="shared" si="1"/>
        <v>1000</v>
      </c>
      <c r="F50" s="1">
        <v>2</v>
      </c>
      <c r="G50" s="69">
        <f t="shared" si="2"/>
        <v>1000</v>
      </c>
      <c r="H50" s="92">
        <f t="shared" si="3"/>
        <v>3500</v>
      </c>
      <c r="I50" s="92">
        <f t="shared" si="4"/>
        <v>4500</v>
      </c>
    </row>
    <row r="51" spans="1:9" x14ac:dyDescent="0.2">
      <c r="A51" s="9" t="s">
        <v>7</v>
      </c>
      <c r="B51" s="10"/>
      <c r="C51" s="17"/>
      <c r="D51" s="10"/>
      <c r="E51" s="11">
        <f>SUM(E45:E50)</f>
        <v>23600</v>
      </c>
      <c r="G51" s="67"/>
      <c r="H51" s="92"/>
      <c r="I51" s="92"/>
    </row>
    <row r="52" spans="1:9" ht="13.5" thickBot="1" x14ac:dyDescent="0.25">
      <c r="A52" s="18"/>
      <c r="G52" s="67"/>
      <c r="H52" s="92"/>
      <c r="I52" s="92"/>
    </row>
    <row r="53" spans="1:9" ht="13.5" thickBot="1" x14ac:dyDescent="0.25">
      <c r="A53" s="52" t="s">
        <v>10</v>
      </c>
      <c r="B53" s="53"/>
      <c r="C53" s="53"/>
      <c r="D53" s="53"/>
      <c r="E53" s="54"/>
      <c r="G53" s="67"/>
      <c r="H53" s="92"/>
      <c r="I53" s="92"/>
    </row>
    <row r="54" spans="1:9" x14ac:dyDescent="0.2">
      <c r="A54" s="31" t="s">
        <v>62</v>
      </c>
      <c r="B54" s="32">
        <v>1</v>
      </c>
      <c r="C54" s="33">
        <v>150</v>
      </c>
      <c r="D54" s="32">
        <v>24</v>
      </c>
      <c r="E54" s="34">
        <f t="shared" ref="E54:E67" si="6">B54*C54*D54</f>
        <v>3600</v>
      </c>
      <c r="G54" s="69"/>
      <c r="H54" s="92"/>
      <c r="I54" s="92"/>
    </row>
    <row r="55" spans="1:9" x14ac:dyDescent="0.2">
      <c r="A55" s="28" t="s">
        <v>108</v>
      </c>
      <c r="B55" s="7">
        <v>3</v>
      </c>
      <c r="C55" s="14">
        <v>150</v>
      </c>
      <c r="D55" s="7">
        <v>9</v>
      </c>
      <c r="E55" s="8">
        <f t="shared" si="6"/>
        <v>4050</v>
      </c>
      <c r="G55" s="67"/>
      <c r="H55" s="92"/>
      <c r="I55" s="92"/>
    </row>
    <row r="56" spans="1:9" x14ac:dyDescent="0.2">
      <c r="A56" s="28" t="s">
        <v>114</v>
      </c>
      <c r="B56" s="7">
        <v>1</v>
      </c>
      <c r="C56" s="14">
        <v>150</v>
      </c>
      <c r="D56" s="7">
        <v>4</v>
      </c>
      <c r="E56" s="8">
        <f t="shared" ref="E56" si="7">B56*C56*D56</f>
        <v>600</v>
      </c>
      <c r="G56" s="67"/>
      <c r="H56" s="92"/>
      <c r="I56" s="92"/>
    </row>
    <row r="57" spans="1:9" x14ac:dyDescent="0.2">
      <c r="A57" s="28" t="s">
        <v>109</v>
      </c>
      <c r="B57" s="7">
        <v>1</v>
      </c>
      <c r="C57" s="14">
        <v>150</v>
      </c>
      <c r="D57" s="7">
        <v>5</v>
      </c>
      <c r="E57" s="8">
        <f t="shared" si="6"/>
        <v>750</v>
      </c>
      <c r="G57" s="69"/>
      <c r="H57" s="92"/>
      <c r="I57" s="92"/>
    </row>
    <row r="58" spans="1:9" x14ac:dyDescent="0.2">
      <c r="A58" s="28" t="s">
        <v>95</v>
      </c>
      <c r="B58" s="7">
        <v>1</v>
      </c>
      <c r="C58" s="14">
        <v>150</v>
      </c>
      <c r="D58" s="7">
        <v>9</v>
      </c>
      <c r="E58" s="8">
        <f t="shared" si="6"/>
        <v>1350</v>
      </c>
      <c r="G58" s="67"/>
      <c r="H58" s="92"/>
      <c r="I58" s="92"/>
    </row>
    <row r="59" spans="1:9" x14ac:dyDescent="0.2">
      <c r="A59" s="28" t="s">
        <v>103</v>
      </c>
      <c r="B59" s="7">
        <v>30</v>
      </c>
      <c r="C59" s="14">
        <v>150</v>
      </c>
      <c r="D59" s="7">
        <v>2.5</v>
      </c>
      <c r="E59" s="8">
        <f t="shared" si="6"/>
        <v>11250</v>
      </c>
      <c r="G59" s="67"/>
      <c r="H59" s="92"/>
      <c r="I59" s="92"/>
    </row>
    <row r="60" spans="1:9" x14ac:dyDescent="0.2">
      <c r="A60" s="28" t="s">
        <v>58</v>
      </c>
      <c r="B60" s="7">
        <v>30</v>
      </c>
      <c r="C60" s="14">
        <v>150</v>
      </c>
      <c r="D60" s="7">
        <v>1</v>
      </c>
      <c r="E60" s="8">
        <f t="shared" si="6"/>
        <v>4500</v>
      </c>
      <c r="F60" s="1">
        <v>30</v>
      </c>
      <c r="G60" s="69">
        <f>F60*C60</f>
        <v>4500</v>
      </c>
      <c r="H60" s="92">
        <f t="shared" si="3"/>
        <v>15750</v>
      </c>
      <c r="I60" s="92">
        <f t="shared" si="4"/>
        <v>20250</v>
      </c>
    </row>
    <row r="61" spans="1:9" x14ac:dyDescent="0.2">
      <c r="A61" s="28" t="s">
        <v>110</v>
      </c>
      <c r="B61" s="7">
        <v>1</v>
      </c>
      <c r="C61" s="14">
        <v>150</v>
      </c>
      <c r="D61" s="7">
        <v>4</v>
      </c>
      <c r="E61" s="8">
        <f t="shared" si="6"/>
        <v>600</v>
      </c>
      <c r="G61" s="67"/>
      <c r="H61" s="92"/>
      <c r="I61" s="92"/>
    </row>
    <row r="62" spans="1:9" x14ac:dyDescent="0.2">
      <c r="A62" s="28" t="s">
        <v>113</v>
      </c>
      <c r="B62" s="7">
        <v>1</v>
      </c>
      <c r="C62" s="14">
        <v>150</v>
      </c>
      <c r="D62" s="7">
        <v>3</v>
      </c>
      <c r="E62" s="8">
        <f t="shared" ref="E62" si="8">B62*C62*D62</f>
        <v>450</v>
      </c>
      <c r="G62" s="69"/>
      <c r="H62" s="92"/>
      <c r="I62" s="92"/>
    </row>
    <row r="63" spans="1:9" x14ac:dyDescent="0.2">
      <c r="A63" s="28" t="s">
        <v>74</v>
      </c>
      <c r="B63" s="7">
        <v>2</v>
      </c>
      <c r="C63" s="14">
        <v>150</v>
      </c>
      <c r="D63" s="7">
        <v>3.5</v>
      </c>
      <c r="E63" s="8">
        <f t="shared" si="6"/>
        <v>1050</v>
      </c>
      <c r="F63" s="1">
        <v>1</v>
      </c>
      <c r="G63" s="69">
        <f>F63*C63</f>
        <v>150</v>
      </c>
      <c r="H63" s="92">
        <f t="shared" si="3"/>
        <v>525</v>
      </c>
      <c r="I63" s="92">
        <f t="shared" si="4"/>
        <v>1575</v>
      </c>
    </row>
    <row r="64" spans="1:9" x14ac:dyDescent="0.2">
      <c r="A64" s="28" t="s">
        <v>75</v>
      </c>
      <c r="B64" s="7">
        <v>2</v>
      </c>
      <c r="C64" s="14">
        <v>150</v>
      </c>
      <c r="D64" s="7">
        <v>1</v>
      </c>
      <c r="E64" s="8">
        <f t="shared" si="6"/>
        <v>300</v>
      </c>
      <c r="F64" s="1">
        <v>1</v>
      </c>
      <c r="G64" s="69">
        <f>F64*C64</f>
        <v>150</v>
      </c>
      <c r="H64" s="92">
        <f t="shared" si="3"/>
        <v>525</v>
      </c>
      <c r="I64" s="92">
        <f t="shared" si="4"/>
        <v>825</v>
      </c>
    </row>
    <row r="65" spans="1:9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6"/>
        <v>5400</v>
      </c>
      <c r="G65" s="67"/>
      <c r="H65" s="92"/>
      <c r="I65" s="92"/>
    </row>
    <row r="66" spans="1:9" x14ac:dyDescent="0.2">
      <c r="A66" s="28" t="s">
        <v>115</v>
      </c>
      <c r="B66" s="7">
        <v>6</v>
      </c>
      <c r="C66" s="14">
        <v>100</v>
      </c>
      <c r="D66" s="7">
        <v>2.5</v>
      </c>
      <c r="E66" s="8">
        <f t="shared" si="6"/>
        <v>1500</v>
      </c>
      <c r="F66" s="1">
        <v>6</v>
      </c>
      <c r="G66" s="69">
        <f>F66*C66</f>
        <v>600</v>
      </c>
      <c r="H66" s="92">
        <f t="shared" si="3"/>
        <v>2100</v>
      </c>
      <c r="I66" s="92">
        <f t="shared" si="4"/>
        <v>3600</v>
      </c>
    </row>
    <row r="67" spans="1:9" x14ac:dyDescent="0.2">
      <c r="A67" s="28" t="s">
        <v>116</v>
      </c>
      <c r="B67" s="7">
        <v>6</v>
      </c>
      <c r="C67" s="14">
        <v>150</v>
      </c>
      <c r="D67" s="7">
        <v>2.5</v>
      </c>
      <c r="E67" s="8">
        <f t="shared" si="6"/>
        <v>2250</v>
      </c>
      <c r="F67" s="1">
        <v>6</v>
      </c>
      <c r="G67" s="69">
        <f>F67*C67</f>
        <v>900</v>
      </c>
      <c r="H67" s="92">
        <f t="shared" si="3"/>
        <v>3150</v>
      </c>
      <c r="I67" s="92">
        <f t="shared" si="4"/>
        <v>5400</v>
      </c>
    </row>
    <row r="68" spans="1:9" x14ac:dyDescent="0.2">
      <c r="A68" s="28" t="s">
        <v>117</v>
      </c>
      <c r="B68" s="7">
        <v>6</v>
      </c>
      <c r="C68" s="14">
        <v>100</v>
      </c>
      <c r="D68" s="7">
        <v>1</v>
      </c>
      <c r="E68" s="8">
        <f t="shared" ref="E68:E69" si="9">B68*C68*D68</f>
        <v>600</v>
      </c>
      <c r="G68" s="69"/>
      <c r="H68" s="92"/>
      <c r="I68" s="92"/>
    </row>
    <row r="69" spans="1:9" x14ac:dyDescent="0.2">
      <c r="A69" s="28" t="s">
        <v>118</v>
      </c>
      <c r="B69" s="7">
        <v>6</v>
      </c>
      <c r="C69" s="14">
        <v>150</v>
      </c>
      <c r="D69" s="7">
        <v>1</v>
      </c>
      <c r="E69" s="8">
        <f t="shared" si="9"/>
        <v>900</v>
      </c>
      <c r="G69" s="69"/>
      <c r="H69" s="92"/>
      <c r="I69" s="92"/>
    </row>
    <row r="70" spans="1:9" x14ac:dyDescent="0.2">
      <c r="A70" s="28" t="s">
        <v>60</v>
      </c>
      <c r="B70" s="7"/>
      <c r="C70" s="7"/>
      <c r="D70" s="7"/>
      <c r="E70" s="8">
        <v>5000</v>
      </c>
      <c r="G70" s="67"/>
      <c r="H70" s="92"/>
      <c r="I70" s="92"/>
    </row>
    <row r="71" spans="1:9" x14ac:dyDescent="0.2">
      <c r="A71" s="28" t="s">
        <v>57</v>
      </c>
      <c r="B71" s="7"/>
      <c r="C71" s="7"/>
      <c r="D71" s="7"/>
      <c r="E71" s="8">
        <v>5000</v>
      </c>
      <c r="G71" s="67"/>
      <c r="H71" s="92"/>
      <c r="I71" s="92"/>
    </row>
    <row r="72" spans="1:9" x14ac:dyDescent="0.2">
      <c r="A72" s="28" t="s">
        <v>89</v>
      </c>
      <c r="B72" s="7"/>
      <c r="C72" s="7"/>
      <c r="D72" s="7"/>
      <c r="E72" s="8">
        <v>2500</v>
      </c>
      <c r="G72" s="67"/>
      <c r="H72" s="92"/>
      <c r="I72" s="92"/>
    </row>
    <row r="73" spans="1:9" x14ac:dyDescent="0.2">
      <c r="A73" s="28" t="s">
        <v>51</v>
      </c>
      <c r="B73" s="7"/>
      <c r="C73" s="7"/>
      <c r="D73" s="7"/>
      <c r="E73" s="8">
        <v>5000</v>
      </c>
      <c r="G73" s="67"/>
      <c r="H73" s="92"/>
      <c r="I73" s="92"/>
    </row>
    <row r="74" spans="1:9" x14ac:dyDescent="0.2">
      <c r="A74" s="9" t="s">
        <v>7</v>
      </c>
      <c r="B74" s="7"/>
      <c r="C74" s="7"/>
      <c r="D74" s="7"/>
      <c r="E74" s="11">
        <f>SUM(E54:E73)</f>
        <v>56650</v>
      </c>
      <c r="G74" s="67"/>
      <c r="H74" s="92"/>
      <c r="I74" s="92"/>
    </row>
    <row r="75" spans="1:9" ht="13.5" thickBot="1" x14ac:dyDescent="0.25">
      <c r="A75" s="18"/>
      <c r="G75" s="67"/>
      <c r="H75" s="92"/>
      <c r="I75" s="92"/>
    </row>
    <row r="76" spans="1:9" x14ac:dyDescent="0.2">
      <c r="A76" s="55" t="s">
        <v>11</v>
      </c>
      <c r="B76" s="56"/>
      <c r="C76" s="56"/>
      <c r="D76" s="56"/>
      <c r="E76" s="57"/>
      <c r="G76" s="67"/>
      <c r="H76" s="92"/>
      <c r="I76" s="92"/>
    </row>
    <row r="77" spans="1:9" x14ac:dyDescent="0.2">
      <c r="A77" s="6" t="s">
        <v>72</v>
      </c>
      <c r="B77" s="7"/>
      <c r="C77" s="7"/>
      <c r="D77" s="7"/>
      <c r="E77" s="8">
        <v>7500</v>
      </c>
      <c r="G77" s="67"/>
      <c r="H77" s="92"/>
      <c r="I77" s="92"/>
    </row>
    <row r="78" spans="1:9" x14ac:dyDescent="0.2">
      <c r="A78" s="6" t="s">
        <v>12</v>
      </c>
      <c r="B78" s="7"/>
      <c r="C78" s="7"/>
      <c r="D78" s="7"/>
      <c r="E78" s="8">
        <v>150000</v>
      </c>
      <c r="G78" s="69"/>
      <c r="H78" s="92"/>
      <c r="I78" s="92"/>
    </row>
    <row r="79" spans="1:9" x14ac:dyDescent="0.2">
      <c r="A79" s="6" t="s">
        <v>13</v>
      </c>
      <c r="B79" s="7"/>
      <c r="C79" s="7"/>
      <c r="D79" s="7"/>
      <c r="E79" s="8">
        <v>5000</v>
      </c>
      <c r="G79" s="67"/>
      <c r="H79" s="92"/>
      <c r="I79" s="92"/>
    </row>
    <row r="80" spans="1:9" x14ac:dyDescent="0.2">
      <c r="A80" s="6" t="s">
        <v>31</v>
      </c>
      <c r="B80" s="7"/>
      <c r="C80" s="7"/>
      <c r="D80" s="7"/>
      <c r="E80" s="8">
        <v>5000</v>
      </c>
      <c r="G80" s="67"/>
      <c r="H80" s="92"/>
      <c r="I80" s="92"/>
    </row>
    <row r="81" spans="1:9" x14ac:dyDescent="0.2">
      <c r="A81" s="28" t="s">
        <v>14</v>
      </c>
      <c r="B81" s="7"/>
      <c r="C81" s="7"/>
      <c r="D81" s="7"/>
      <c r="E81" s="8">
        <v>75000</v>
      </c>
      <c r="G81" s="69">
        <v>1000</v>
      </c>
      <c r="H81" s="92">
        <f t="shared" si="3"/>
        <v>3500</v>
      </c>
      <c r="I81" s="92">
        <f t="shared" si="4"/>
        <v>78500</v>
      </c>
    </row>
    <row r="82" spans="1:9" x14ac:dyDescent="0.2">
      <c r="A82" s="28" t="s">
        <v>26</v>
      </c>
      <c r="B82" s="7"/>
      <c r="C82" s="7"/>
      <c r="D82" s="7"/>
      <c r="E82" s="8">
        <v>1500</v>
      </c>
      <c r="G82" s="67"/>
      <c r="H82" s="92"/>
      <c r="I82" s="92"/>
    </row>
    <row r="83" spans="1:9" x14ac:dyDescent="0.2">
      <c r="A83" s="28" t="s">
        <v>92</v>
      </c>
      <c r="B83" s="7"/>
      <c r="C83" s="7"/>
      <c r="D83" s="7"/>
      <c r="E83" s="8">
        <v>3000</v>
      </c>
      <c r="G83" s="67"/>
      <c r="H83" s="92"/>
      <c r="I83" s="92"/>
    </row>
    <row r="84" spans="1:9" x14ac:dyDescent="0.2">
      <c r="A84" s="6" t="s">
        <v>15</v>
      </c>
      <c r="B84" s="7"/>
      <c r="C84" s="7"/>
      <c r="D84" s="7"/>
      <c r="E84" s="8">
        <v>5000</v>
      </c>
      <c r="G84" s="67"/>
      <c r="H84" s="92"/>
      <c r="I84" s="92"/>
    </row>
    <row r="85" spans="1:9" x14ac:dyDescent="0.2">
      <c r="A85" s="9" t="s">
        <v>7</v>
      </c>
      <c r="B85" s="7"/>
      <c r="C85" s="7"/>
      <c r="D85" s="7"/>
      <c r="E85" s="11">
        <f>SUM(E77:E84)</f>
        <v>252000</v>
      </c>
      <c r="G85" s="67"/>
      <c r="H85" s="92"/>
      <c r="I85" s="92"/>
    </row>
    <row r="86" spans="1:9" ht="13.5" thickBot="1" x14ac:dyDescent="0.25">
      <c r="A86" s="16"/>
      <c r="G86" s="67"/>
      <c r="H86" s="92"/>
      <c r="I86" s="92"/>
    </row>
    <row r="87" spans="1:9" x14ac:dyDescent="0.2">
      <c r="A87" s="55" t="s">
        <v>16</v>
      </c>
      <c r="B87" s="56"/>
      <c r="C87" s="56"/>
      <c r="D87" s="56"/>
      <c r="E87" s="57"/>
      <c r="G87" s="67"/>
      <c r="H87" s="92"/>
      <c r="I87" s="92"/>
    </row>
    <row r="88" spans="1:9" x14ac:dyDescent="0.2">
      <c r="A88" s="6" t="s">
        <v>79</v>
      </c>
      <c r="B88" s="7">
        <v>1</v>
      </c>
      <c r="C88" s="14">
        <v>500</v>
      </c>
      <c r="D88" s="7">
        <v>2</v>
      </c>
      <c r="E88" s="8">
        <f>B88*C88*D88</f>
        <v>1000</v>
      </c>
      <c r="F88" s="1">
        <v>1</v>
      </c>
      <c r="G88" s="69">
        <f>F88*C88</f>
        <v>500</v>
      </c>
      <c r="H88" s="92">
        <f t="shared" si="3"/>
        <v>1750</v>
      </c>
      <c r="I88" s="92">
        <f t="shared" si="4"/>
        <v>2750</v>
      </c>
    </row>
    <row r="89" spans="1:9" x14ac:dyDescent="0.2">
      <c r="A89" s="6" t="s">
        <v>71</v>
      </c>
      <c r="B89" s="7">
        <v>12</v>
      </c>
      <c r="C89" s="14">
        <v>0</v>
      </c>
      <c r="D89" s="7">
        <v>1.5</v>
      </c>
      <c r="E89" s="8">
        <f>B89*C89*D89</f>
        <v>0</v>
      </c>
      <c r="F89" s="1">
        <v>12</v>
      </c>
      <c r="G89" s="69">
        <f>F89*C89</f>
        <v>0</v>
      </c>
      <c r="H89" s="92"/>
      <c r="I89" s="92"/>
    </row>
    <row r="90" spans="1:9" x14ac:dyDescent="0.2">
      <c r="A90" s="6" t="s">
        <v>70</v>
      </c>
      <c r="B90" s="7">
        <v>4</v>
      </c>
      <c r="C90" s="14">
        <v>0</v>
      </c>
      <c r="D90" s="7">
        <v>1.5</v>
      </c>
      <c r="E90" s="8">
        <f>B90*C90*D90</f>
        <v>0</v>
      </c>
      <c r="F90" s="1">
        <v>4</v>
      </c>
      <c r="G90" s="69">
        <f>F90*C90</f>
        <v>0</v>
      </c>
      <c r="H90" s="92"/>
      <c r="I90" s="92"/>
    </row>
    <row r="91" spans="1:9" x14ac:dyDescent="0.2">
      <c r="A91" s="9" t="s">
        <v>7</v>
      </c>
      <c r="B91" s="7"/>
      <c r="C91" s="7"/>
      <c r="D91" s="7"/>
      <c r="E91" s="11">
        <f>SUM(E88:E89)</f>
        <v>1000</v>
      </c>
      <c r="G91" s="67"/>
      <c r="H91" s="92"/>
      <c r="I91" s="92"/>
    </row>
    <row r="92" spans="1:9" x14ac:dyDescent="0.2">
      <c r="A92" s="16"/>
      <c r="G92" s="67"/>
      <c r="H92" s="92"/>
      <c r="I92" s="92"/>
    </row>
    <row r="93" spans="1:9" x14ac:dyDescent="0.2">
      <c r="A93" s="58" t="s">
        <v>24</v>
      </c>
      <c r="B93" s="46"/>
      <c r="C93" s="46"/>
      <c r="D93" s="46"/>
      <c r="E93" s="47"/>
      <c r="G93" s="67"/>
      <c r="H93" s="92"/>
      <c r="I93" s="92"/>
    </row>
    <row r="94" spans="1:9" x14ac:dyDescent="0.2">
      <c r="A94" s="6" t="s">
        <v>25</v>
      </c>
      <c r="B94" s="7">
        <v>1</v>
      </c>
      <c r="C94" s="14">
        <v>100</v>
      </c>
      <c r="D94" s="7">
        <v>3</v>
      </c>
      <c r="E94" s="8">
        <f>B94*C94*D94</f>
        <v>300</v>
      </c>
      <c r="F94" s="1">
        <v>1</v>
      </c>
      <c r="G94" s="69">
        <f>F94*C94</f>
        <v>100</v>
      </c>
      <c r="H94" s="92">
        <f t="shared" si="3"/>
        <v>350</v>
      </c>
      <c r="I94" s="92">
        <f t="shared" si="4"/>
        <v>650</v>
      </c>
    </row>
    <row r="95" spans="1:9" x14ac:dyDescent="0.2">
      <c r="A95" s="6" t="s">
        <v>42</v>
      </c>
      <c r="B95" s="7">
        <v>1</v>
      </c>
      <c r="C95" s="14">
        <v>300</v>
      </c>
      <c r="D95" s="7">
        <v>2</v>
      </c>
      <c r="E95" s="8">
        <f>B95*C95*D95</f>
        <v>600</v>
      </c>
      <c r="F95" s="1">
        <v>1</v>
      </c>
      <c r="G95" s="69">
        <f>F95*C95</f>
        <v>300</v>
      </c>
      <c r="H95" s="92">
        <f t="shared" si="3"/>
        <v>1050</v>
      </c>
      <c r="I95" s="92">
        <f t="shared" si="4"/>
        <v>1650</v>
      </c>
    </row>
    <row r="96" spans="1:9" x14ac:dyDescent="0.2">
      <c r="A96" s="6" t="s">
        <v>30</v>
      </c>
      <c r="B96" s="7">
        <v>1</v>
      </c>
      <c r="C96" s="14">
        <v>300</v>
      </c>
      <c r="D96" s="7">
        <v>1</v>
      </c>
      <c r="E96" s="8">
        <f>B96*C96*D96</f>
        <v>300</v>
      </c>
      <c r="F96" s="1">
        <v>1</v>
      </c>
      <c r="G96" s="69">
        <f>F96*C96</f>
        <v>300</v>
      </c>
      <c r="H96" s="92">
        <f t="shared" si="3"/>
        <v>1050</v>
      </c>
      <c r="I96" s="92">
        <f t="shared" si="4"/>
        <v>1350</v>
      </c>
    </row>
    <row r="97" spans="1:9" x14ac:dyDescent="0.2">
      <c r="A97" s="6" t="s">
        <v>27</v>
      </c>
      <c r="B97" s="7">
        <v>1</v>
      </c>
      <c r="C97" s="14">
        <v>200</v>
      </c>
      <c r="D97" s="7">
        <v>1</v>
      </c>
      <c r="E97" s="8">
        <f>B97*C97*D97</f>
        <v>200</v>
      </c>
      <c r="F97" s="1">
        <v>1</v>
      </c>
      <c r="G97" s="69">
        <f>F97*C97</f>
        <v>200</v>
      </c>
      <c r="H97" s="92">
        <f t="shared" si="3"/>
        <v>700</v>
      </c>
      <c r="I97" s="92">
        <f t="shared" si="4"/>
        <v>900</v>
      </c>
    </row>
    <row r="98" spans="1:9" x14ac:dyDescent="0.2">
      <c r="A98" s="9" t="s">
        <v>7</v>
      </c>
      <c r="B98" s="7"/>
      <c r="C98" s="7"/>
      <c r="D98" s="7"/>
      <c r="E98" s="11">
        <f>SUM(E94:E97)</f>
        <v>1400</v>
      </c>
      <c r="G98" s="67"/>
      <c r="H98" s="92"/>
      <c r="I98" s="92"/>
    </row>
    <row r="99" spans="1:9" ht="13.5" thickBot="1" x14ac:dyDescent="0.25">
      <c r="A99" s="16"/>
      <c r="G99" s="67"/>
      <c r="H99" s="92"/>
      <c r="I99" s="92"/>
    </row>
    <row r="100" spans="1:9" x14ac:dyDescent="0.2">
      <c r="A100" s="55" t="s">
        <v>17</v>
      </c>
      <c r="B100" s="56"/>
      <c r="C100" s="56"/>
      <c r="D100" s="56"/>
      <c r="E100" s="57"/>
      <c r="G100" s="67"/>
      <c r="H100" s="92"/>
      <c r="I100" s="92"/>
    </row>
    <row r="101" spans="1:9" x14ac:dyDescent="0.2">
      <c r="A101" s="6" t="s">
        <v>44</v>
      </c>
      <c r="B101" s="7"/>
      <c r="C101" s="7"/>
      <c r="D101" s="7"/>
      <c r="E101" s="19">
        <v>2000</v>
      </c>
      <c r="G101" s="67"/>
      <c r="H101" s="92"/>
      <c r="I101" s="92"/>
    </row>
    <row r="102" spans="1:9" x14ac:dyDescent="0.2">
      <c r="A102" s="6" t="s">
        <v>18</v>
      </c>
      <c r="B102" s="7"/>
      <c r="C102" s="7"/>
      <c r="D102" s="7"/>
      <c r="E102" s="19">
        <v>5000</v>
      </c>
      <c r="G102" s="67"/>
      <c r="H102" s="92"/>
      <c r="I102" s="92"/>
    </row>
    <row r="103" spans="1:9" x14ac:dyDescent="0.2">
      <c r="A103" s="6" t="s">
        <v>19</v>
      </c>
      <c r="B103" s="7"/>
      <c r="C103" s="7"/>
      <c r="D103" s="7"/>
      <c r="E103" s="19">
        <v>1000</v>
      </c>
      <c r="G103" s="67"/>
      <c r="H103" s="92"/>
      <c r="I103" s="92"/>
    </row>
    <row r="104" spans="1:9" x14ac:dyDescent="0.2">
      <c r="A104" s="6" t="s">
        <v>23</v>
      </c>
      <c r="B104" s="7"/>
      <c r="C104" s="7"/>
      <c r="D104" s="7"/>
      <c r="E104" s="19">
        <v>1500</v>
      </c>
      <c r="G104" s="67"/>
      <c r="H104" s="92"/>
      <c r="I104" s="92"/>
    </row>
    <row r="105" spans="1:9" x14ac:dyDescent="0.2">
      <c r="A105" s="9" t="s">
        <v>7</v>
      </c>
      <c r="B105" s="10"/>
      <c r="C105" s="10"/>
      <c r="D105" s="10"/>
      <c r="E105" s="11">
        <f>SUM(E101:E104)</f>
        <v>9500</v>
      </c>
      <c r="G105" s="67"/>
      <c r="H105" s="92"/>
      <c r="I105" s="92"/>
    </row>
    <row r="106" spans="1:9" x14ac:dyDescent="0.2">
      <c r="A106" s="16"/>
      <c r="G106" s="67"/>
      <c r="H106" s="92"/>
      <c r="I106" s="92"/>
    </row>
    <row r="107" spans="1:9" x14ac:dyDescent="0.2">
      <c r="A107" s="58" t="s">
        <v>20</v>
      </c>
      <c r="B107" s="46"/>
      <c r="C107" s="46"/>
      <c r="D107" s="46"/>
      <c r="E107" s="47"/>
      <c r="G107" s="67"/>
      <c r="H107" s="92"/>
      <c r="I107" s="92"/>
    </row>
    <row r="108" spans="1:9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  <c r="H108" s="92"/>
      <c r="I108" s="92"/>
    </row>
    <row r="109" spans="1:9" x14ac:dyDescent="0.2">
      <c r="A109" s="9" t="s">
        <v>7</v>
      </c>
      <c r="B109" s="10"/>
      <c r="C109" s="10"/>
      <c r="D109" s="10"/>
      <c r="E109" s="11">
        <f>SUM(E108)</f>
        <v>600</v>
      </c>
      <c r="G109" s="67"/>
      <c r="H109" s="92"/>
      <c r="I109" s="92"/>
    </row>
    <row r="110" spans="1:9" x14ac:dyDescent="0.2">
      <c r="A110" s="16"/>
      <c r="G110" s="67"/>
      <c r="H110" s="92"/>
      <c r="I110" s="92"/>
    </row>
    <row r="111" spans="1:9" x14ac:dyDescent="0.2">
      <c r="A111" s="58" t="s">
        <v>90</v>
      </c>
      <c r="B111" s="46"/>
      <c r="C111" s="46"/>
      <c r="D111" s="46"/>
      <c r="E111" s="47"/>
      <c r="G111" s="67"/>
      <c r="H111" s="92"/>
      <c r="I111" s="92"/>
    </row>
    <row r="112" spans="1:9" s="44" customFormat="1" x14ac:dyDescent="0.2">
      <c r="A112" s="6" t="s">
        <v>96</v>
      </c>
      <c r="B112" s="7"/>
      <c r="C112" s="14"/>
      <c r="D112" s="7"/>
      <c r="E112" s="8">
        <v>15000</v>
      </c>
      <c r="G112" s="67"/>
      <c r="H112" s="92"/>
      <c r="I112" s="92"/>
    </row>
    <row r="113" spans="1:9" x14ac:dyDescent="0.2">
      <c r="A113" s="6" t="s">
        <v>40</v>
      </c>
      <c r="B113" s="7"/>
      <c r="C113" s="7"/>
      <c r="D113" s="7"/>
      <c r="E113" s="8">
        <v>2000</v>
      </c>
      <c r="G113" s="67"/>
      <c r="H113" s="92"/>
      <c r="I113" s="92"/>
    </row>
    <row r="114" spans="1:9" x14ac:dyDescent="0.2">
      <c r="A114" s="6" t="s">
        <v>21</v>
      </c>
      <c r="B114" s="7"/>
      <c r="C114" s="7"/>
      <c r="D114" s="7"/>
      <c r="E114" s="8">
        <v>0</v>
      </c>
      <c r="G114" s="67"/>
      <c r="H114" s="92"/>
      <c r="I114" s="92"/>
    </row>
    <row r="115" spans="1:9" x14ac:dyDescent="0.2">
      <c r="A115" s="6" t="s">
        <v>38</v>
      </c>
      <c r="B115" s="7"/>
      <c r="C115" s="7"/>
      <c r="D115" s="7"/>
      <c r="E115" s="8">
        <v>15000</v>
      </c>
      <c r="G115" s="69"/>
      <c r="H115" s="92"/>
      <c r="I115" s="92"/>
    </row>
    <row r="116" spans="1:9" x14ac:dyDescent="0.2">
      <c r="A116" s="9" t="s">
        <v>7</v>
      </c>
      <c r="B116" s="7"/>
      <c r="C116" s="7"/>
      <c r="D116" s="7"/>
      <c r="E116" s="11">
        <f>SUM(E112:E115)</f>
        <v>32000</v>
      </c>
      <c r="G116" s="67"/>
      <c r="H116" s="92"/>
      <c r="I116" s="92"/>
    </row>
    <row r="117" spans="1:9" x14ac:dyDescent="0.2">
      <c r="A117" s="16"/>
      <c r="G117" s="67"/>
      <c r="H117" s="92"/>
      <c r="I117" s="92"/>
    </row>
    <row r="118" spans="1:9" s="3" customFormat="1" ht="15.75" thickBot="1" x14ac:dyDescent="0.3">
      <c r="A118" s="59" t="s">
        <v>100</v>
      </c>
      <c r="B118" s="49"/>
      <c r="C118" s="49"/>
      <c r="D118" s="49"/>
      <c r="E118" s="50">
        <f>E116+E109+E105+E98+E91+E85+E51+E42+E74</f>
        <v>648500</v>
      </c>
      <c r="G118" s="70">
        <f>SUM(G13:G117)</f>
        <v>32300</v>
      </c>
      <c r="H118" s="93">
        <f t="shared" ref="H118" si="10">G118*3.5</f>
        <v>113050</v>
      </c>
      <c r="I118" s="3">
        <f>SUM(I4:I117)</f>
        <v>223650</v>
      </c>
    </row>
    <row r="119" spans="1:9" s="20" customFormat="1" x14ac:dyDescent="0.2">
      <c r="A119" s="16"/>
      <c r="E119" s="21"/>
    </row>
    <row r="120" spans="1:9" x14ac:dyDescent="0.2">
      <c r="A120" s="59" t="s">
        <v>119</v>
      </c>
      <c r="B120" s="46"/>
      <c r="C120" s="46"/>
      <c r="D120" s="46"/>
      <c r="E120" s="50">
        <f>E118*5.1127%</f>
        <v>33155.859500000006</v>
      </c>
    </row>
    <row r="121" spans="1:9" x14ac:dyDescent="0.2">
      <c r="A121" s="16"/>
      <c r="B121" s="22"/>
      <c r="C121" s="22"/>
      <c r="D121" s="22"/>
      <c r="E121" s="21"/>
    </row>
    <row r="122" spans="1:9" x14ac:dyDescent="0.2">
      <c r="A122" s="59" t="s">
        <v>101</v>
      </c>
      <c r="B122" s="46"/>
      <c r="C122" s="46"/>
      <c r="D122" s="46"/>
      <c r="E122" s="50">
        <f>E118+E120</f>
        <v>681655.85950000002</v>
      </c>
    </row>
    <row r="124" spans="1:9" x14ac:dyDescent="0.2">
      <c r="A124" s="23" t="s">
        <v>22</v>
      </c>
      <c r="B124" s="24"/>
      <c r="C124" s="24"/>
      <c r="D124" s="24"/>
      <c r="E124" s="24"/>
    </row>
    <row r="125" spans="1:9" x14ac:dyDescent="0.2">
      <c r="A125" s="23"/>
      <c r="B125" s="24"/>
      <c r="C125" s="24"/>
      <c r="D125" s="24"/>
      <c r="E125" s="24"/>
    </row>
    <row r="126" spans="1:9" x14ac:dyDescent="0.2">
      <c r="A126" s="23" t="s">
        <v>47</v>
      </c>
      <c r="B126" s="24"/>
      <c r="C126" s="24"/>
      <c r="D126" s="24"/>
      <c r="E126" s="38">
        <v>360</v>
      </c>
    </row>
    <row r="127" spans="1:9" x14ac:dyDescent="0.2">
      <c r="A127" s="23" t="s">
        <v>97</v>
      </c>
      <c r="B127" s="24"/>
      <c r="C127" s="24"/>
      <c r="D127" s="24"/>
      <c r="E127" s="39">
        <v>8</v>
      </c>
    </row>
    <row r="128" spans="1:9" x14ac:dyDescent="0.2">
      <c r="A128" s="23" t="s">
        <v>107</v>
      </c>
      <c r="B128" s="24"/>
      <c r="C128" s="24"/>
      <c r="D128" s="24"/>
      <c r="E128" s="39">
        <f>+E126*E127</f>
        <v>2880</v>
      </c>
      <c r="G128" s="101" t="s">
        <v>181</v>
      </c>
    </row>
    <row r="129" spans="1:10" x14ac:dyDescent="0.2">
      <c r="A129" s="23"/>
      <c r="B129" s="24"/>
      <c r="C129" s="24"/>
      <c r="D129" s="24"/>
      <c r="E129" s="37"/>
      <c r="H129" s="101">
        <f>E122+H118</f>
        <v>794705.85950000002</v>
      </c>
    </row>
    <row r="130" spans="1:10" ht="15.75" x14ac:dyDescent="0.25">
      <c r="A130" s="24"/>
      <c r="B130" s="25"/>
      <c r="C130"/>
      <c r="D130"/>
      <c r="E130" s="42"/>
    </row>
    <row r="131" spans="1:10" ht="15.75" x14ac:dyDescent="0.2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96656</v>
      </c>
      <c r="G131" s="1" t="s">
        <v>0</v>
      </c>
      <c r="H131" s="1">
        <v>550000</v>
      </c>
    </row>
    <row r="132" spans="1:10" ht="15.75" x14ac:dyDescent="0.25">
      <c r="A132" s="24"/>
      <c r="B132" s="25"/>
      <c r="C132"/>
      <c r="D132"/>
      <c r="E132" s="40"/>
      <c r="H132" s="1">
        <v>135000</v>
      </c>
    </row>
    <row r="133" spans="1:10" ht="14.1" customHeight="1" x14ac:dyDescent="0.2">
      <c r="A133" s="23"/>
      <c r="B133" s="3"/>
      <c r="C133" s="24"/>
      <c r="D133" s="24"/>
      <c r="E133" s="24"/>
      <c r="F133" s="3"/>
      <c r="G133" s="24"/>
      <c r="H133" s="24">
        <v>96656</v>
      </c>
      <c r="I133" s="24"/>
      <c r="J133" s="37"/>
    </row>
    <row r="134" spans="1:10" ht="14.1" customHeight="1" x14ac:dyDescent="0.2">
      <c r="A134" s="23"/>
      <c r="B134" s="3"/>
      <c r="C134" s="24"/>
      <c r="D134" s="24"/>
      <c r="E134" s="24"/>
      <c r="F134" s="3"/>
      <c r="G134" s="24"/>
      <c r="H134" s="24">
        <f>SUM(H131:H133)</f>
        <v>781656</v>
      </c>
      <c r="I134" s="24"/>
      <c r="J134" s="37"/>
    </row>
    <row r="135" spans="1:10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36"/>
    </row>
    <row r="136" spans="1:10" x14ac:dyDescent="0.2">
      <c r="H136" s="101">
        <f>H129-H134</f>
        <v>13049.85950000002</v>
      </c>
    </row>
  </sheetData>
  <mergeCells count="1">
    <mergeCell ref="A3:E3"/>
  </mergeCells>
  <pageMargins left="0.75" right="0.75" top="1" bottom="1" header="0.5" footer="0.5"/>
  <pageSetup paperSize="9" scale="93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0"/>
  <sheetViews>
    <sheetView topLeftCell="A94" zoomScaleNormal="100" zoomScalePageLayoutView="125" workbookViewId="0">
      <selection activeCell="H138" sqref="H138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7" width="11" style="1" customWidth="1"/>
    <col min="8" max="8" width="11" style="94" customWidth="1"/>
    <col min="9" max="9" width="11.5" style="1" customWidth="1"/>
    <col min="10" max="10" width="10.625" style="1" customWidth="1"/>
    <col min="11" max="16384" width="12.625" style="1"/>
  </cols>
  <sheetData>
    <row r="1" spans="1:10" ht="15.75" x14ac:dyDescent="0.25">
      <c r="A1" s="89" t="s">
        <v>83</v>
      </c>
    </row>
    <row r="2" spans="1:10" ht="13.5" thickBot="1" x14ac:dyDescent="0.25"/>
    <row r="3" spans="1:10" ht="13.5" thickBot="1" x14ac:dyDescent="0.25">
      <c r="A3" s="115" t="s">
        <v>84</v>
      </c>
      <c r="B3" s="116"/>
      <c r="C3" s="116"/>
      <c r="D3" s="116"/>
      <c r="E3" s="117"/>
      <c r="G3" s="68" t="s">
        <v>85</v>
      </c>
      <c r="H3" s="94" t="s">
        <v>180</v>
      </c>
    </row>
    <row r="4" spans="1:10" x14ac:dyDescent="0.2">
      <c r="G4" s="67"/>
    </row>
    <row r="5" spans="1:10" x14ac:dyDescent="0.2">
      <c r="A5" s="4" t="s">
        <v>0</v>
      </c>
      <c r="B5" s="5"/>
      <c r="C5" s="5"/>
      <c r="D5" s="35"/>
      <c r="E5" s="1"/>
      <c r="G5" s="67"/>
    </row>
    <row r="6" spans="1:10" x14ac:dyDescent="0.2">
      <c r="A6" s="6" t="s">
        <v>80</v>
      </c>
      <c r="B6" s="7"/>
      <c r="C6" s="12">
        <v>550000</v>
      </c>
      <c r="D6" s="43"/>
      <c r="E6" s="41"/>
      <c r="F6" s="41"/>
      <c r="G6" s="67"/>
    </row>
    <row r="7" spans="1:10" x14ac:dyDescent="0.2">
      <c r="A7" s="6" t="s">
        <v>104</v>
      </c>
      <c r="B7" s="7"/>
      <c r="C7" s="12">
        <v>135000</v>
      </c>
      <c r="D7" s="43"/>
      <c r="E7" s="41"/>
      <c r="F7" s="41"/>
      <c r="G7" s="67"/>
    </row>
    <row r="8" spans="1:10" x14ac:dyDescent="0.2">
      <c r="A8" s="6" t="s">
        <v>46</v>
      </c>
      <c r="B8" s="7"/>
      <c r="C8" s="61">
        <f>E131</f>
        <v>99315.200000000012</v>
      </c>
      <c r="D8" s="43"/>
      <c r="E8" s="41"/>
      <c r="F8" s="41"/>
      <c r="G8" s="67"/>
    </row>
    <row r="9" spans="1:10" x14ac:dyDescent="0.2">
      <c r="A9" s="7" t="s">
        <v>41</v>
      </c>
      <c r="B9" s="7"/>
      <c r="C9" s="45">
        <f>C6+C7+C8-E122</f>
        <v>-51021.733662000042</v>
      </c>
      <c r="D9" s="43"/>
      <c r="E9" s="41"/>
      <c r="F9" s="41"/>
      <c r="G9" s="67"/>
    </row>
    <row r="10" spans="1:10" x14ac:dyDescent="0.2">
      <c r="A10" s="24"/>
      <c r="B10" s="24"/>
      <c r="C10" s="66"/>
      <c r="D10" s="35"/>
      <c r="E10" s="41"/>
      <c r="G10" s="67"/>
    </row>
    <row r="11" spans="1:10" ht="15.75" x14ac:dyDescent="0.25">
      <c r="A11" s="90" t="s">
        <v>80</v>
      </c>
      <c r="B11" s="46"/>
      <c r="C11" s="46"/>
      <c r="D11" s="46"/>
      <c r="E11" s="47"/>
      <c r="G11" s="67"/>
    </row>
    <row r="12" spans="1:10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  <c r="J12" s="100"/>
    </row>
    <row r="13" spans="1:10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  <c r="H13" s="94">
        <v>15000</v>
      </c>
      <c r="J13" s="100">
        <f t="shared" ref="J13:J73" si="0">E13-H13</f>
        <v>0</v>
      </c>
    </row>
    <row r="14" spans="1:10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  <c r="H14" s="94">
        <v>3000</v>
      </c>
      <c r="J14" s="100">
        <f t="shared" si="0"/>
        <v>0</v>
      </c>
    </row>
    <row r="15" spans="1:10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  <c r="H15" s="94">
        <v>1500</v>
      </c>
      <c r="J15" s="100">
        <f t="shared" si="0"/>
        <v>0</v>
      </c>
    </row>
    <row r="16" spans="1:10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  <c r="H16" s="94">
        <v>3500</v>
      </c>
      <c r="J16" s="100">
        <f t="shared" si="0"/>
        <v>0</v>
      </c>
    </row>
    <row r="17" spans="1:10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  <c r="H17" s="94">
        <v>19200</v>
      </c>
      <c r="J17" s="100">
        <f t="shared" si="0"/>
        <v>0</v>
      </c>
    </row>
    <row r="18" spans="1:10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  <c r="H18" s="94">
        <v>8000</v>
      </c>
      <c r="J18" s="100">
        <f t="shared" si="0"/>
        <v>0</v>
      </c>
    </row>
    <row r="19" spans="1:10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  <c r="H19" s="94">
        <v>2500</v>
      </c>
      <c r="J19" s="100">
        <f t="shared" si="0"/>
        <v>0</v>
      </c>
    </row>
    <row r="20" spans="1:10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  <c r="H20" s="94">
        <v>2500</v>
      </c>
      <c r="J20" s="100">
        <f t="shared" si="0"/>
        <v>0</v>
      </c>
    </row>
    <row r="21" spans="1:10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  <c r="H21" s="94">
        <v>2500</v>
      </c>
      <c r="J21" s="100">
        <f t="shared" si="0"/>
        <v>0</v>
      </c>
    </row>
    <row r="22" spans="1:10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  <c r="H22" s="94">
        <v>42750</v>
      </c>
      <c r="J22" s="100">
        <f t="shared" si="0"/>
        <v>0</v>
      </c>
    </row>
    <row r="23" spans="1:10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  <c r="H23" s="94">
        <v>15000</v>
      </c>
      <c r="J23" s="100">
        <f t="shared" si="0"/>
        <v>0</v>
      </c>
    </row>
    <row r="24" spans="1:10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  <c r="H24" s="94">
        <v>1500</v>
      </c>
      <c r="J24" s="100">
        <f t="shared" si="0"/>
        <v>0</v>
      </c>
    </row>
    <row r="25" spans="1:10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1">B25*C25*D25</f>
        <v>8500</v>
      </c>
      <c r="G25" s="67"/>
      <c r="H25" s="94">
        <v>8500</v>
      </c>
      <c r="J25" s="100">
        <f t="shared" si="0"/>
        <v>0</v>
      </c>
    </row>
    <row r="26" spans="1:10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1"/>
        <v>4500</v>
      </c>
      <c r="G26" s="67"/>
      <c r="H26" s="94">
        <v>4500</v>
      </c>
      <c r="J26" s="100">
        <f t="shared" si="0"/>
        <v>0</v>
      </c>
    </row>
    <row r="27" spans="1:10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1"/>
        <v>3375</v>
      </c>
      <c r="G27" s="67"/>
      <c r="H27" s="94">
        <v>3375</v>
      </c>
      <c r="J27" s="100">
        <f t="shared" si="0"/>
        <v>0</v>
      </c>
    </row>
    <row r="28" spans="1:10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1"/>
        <v>3375</v>
      </c>
      <c r="G28" s="67"/>
      <c r="H28" s="94">
        <v>3375</v>
      </c>
      <c r="J28" s="100">
        <f t="shared" si="0"/>
        <v>0</v>
      </c>
    </row>
    <row r="29" spans="1:10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1"/>
        <v>12000</v>
      </c>
      <c r="G29" s="67"/>
      <c r="H29" s="94">
        <v>12000</v>
      </c>
      <c r="J29" s="100">
        <f t="shared" si="0"/>
        <v>0</v>
      </c>
    </row>
    <row r="30" spans="1:10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1"/>
        <v>2000</v>
      </c>
      <c r="G30" s="67"/>
      <c r="H30" s="94">
        <v>2000</v>
      </c>
      <c r="J30" s="100">
        <f t="shared" si="0"/>
        <v>0</v>
      </c>
    </row>
    <row r="31" spans="1:10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1"/>
        <v>6500</v>
      </c>
      <c r="G31" s="67"/>
      <c r="H31" s="94">
        <v>6500</v>
      </c>
      <c r="J31" s="100">
        <f t="shared" si="0"/>
        <v>0</v>
      </c>
    </row>
    <row r="32" spans="1:10" x14ac:dyDescent="0.2">
      <c r="A32" s="28" t="s">
        <v>112</v>
      </c>
      <c r="B32" s="7">
        <v>2</v>
      </c>
      <c r="C32" s="30">
        <v>500</v>
      </c>
      <c r="D32" s="29">
        <v>4</v>
      </c>
      <c r="E32" s="8">
        <f t="shared" si="1"/>
        <v>4000</v>
      </c>
      <c r="G32" s="67"/>
      <c r="H32" s="94">
        <v>4000</v>
      </c>
      <c r="J32" s="100">
        <f t="shared" si="0"/>
        <v>0</v>
      </c>
    </row>
    <row r="33" spans="1:10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1"/>
        <v>3500</v>
      </c>
      <c r="G33" s="67"/>
      <c r="H33" s="94">
        <v>3500</v>
      </c>
      <c r="J33" s="100">
        <f t="shared" si="0"/>
        <v>0</v>
      </c>
    </row>
    <row r="34" spans="1:10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1"/>
        <v>3000</v>
      </c>
      <c r="G34" s="67"/>
      <c r="H34" s="94">
        <v>3000</v>
      </c>
      <c r="J34" s="100">
        <f t="shared" si="0"/>
        <v>0</v>
      </c>
    </row>
    <row r="35" spans="1:10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1"/>
        <v>18000</v>
      </c>
      <c r="G35" s="67"/>
      <c r="H35" s="94">
        <v>18000</v>
      </c>
      <c r="J35" s="100">
        <f t="shared" si="0"/>
        <v>0</v>
      </c>
    </row>
    <row r="36" spans="1:10" x14ac:dyDescent="0.2">
      <c r="A36" s="28" t="s">
        <v>105</v>
      </c>
      <c r="B36" s="7">
        <v>1</v>
      </c>
      <c r="C36" s="30">
        <v>1300</v>
      </c>
      <c r="D36" s="29">
        <v>9.5</v>
      </c>
      <c r="E36" s="8">
        <f t="shared" si="1"/>
        <v>12350</v>
      </c>
      <c r="G36" s="67"/>
      <c r="H36" s="94">
        <v>12350</v>
      </c>
      <c r="J36" s="100">
        <f t="shared" si="0"/>
        <v>0</v>
      </c>
    </row>
    <row r="37" spans="1:10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1"/>
        <v>38000</v>
      </c>
      <c r="G37" s="67"/>
      <c r="H37" s="94">
        <v>38000</v>
      </c>
      <c r="J37" s="100">
        <f t="shared" si="0"/>
        <v>0</v>
      </c>
    </row>
    <row r="38" spans="1:10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1"/>
        <v>5700</v>
      </c>
      <c r="G38" s="67"/>
      <c r="H38" s="94">
        <v>5700</v>
      </c>
      <c r="J38" s="100">
        <f t="shared" si="0"/>
        <v>0</v>
      </c>
    </row>
    <row r="39" spans="1:10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1"/>
        <v>13000</v>
      </c>
      <c r="G39" s="67"/>
      <c r="H39" s="94">
        <v>13000</v>
      </c>
      <c r="J39" s="100">
        <f t="shared" si="0"/>
        <v>0</v>
      </c>
    </row>
    <row r="40" spans="1:10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1"/>
        <v>3000</v>
      </c>
      <c r="G40" s="67"/>
      <c r="H40" s="94">
        <v>3000</v>
      </c>
      <c r="J40" s="100">
        <f t="shared" si="0"/>
        <v>0</v>
      </c>
    </row>
    <row r="41" spans="1:10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1"/>
        <v>14000</v>
      </c>
      <c r="G41" s="67"/>
      <c r="H41" s="94">
        <v>14000</v>
      </c>
      <c r="J41" s="100">
        <f t="shared" si="0"/>
        <v>0</v>
      </c>
    </row>
    <row r="42" spans="1:10" x14ac:dyDescent="0.2">
      <c r="A42" s="9" t="s">
        <v>7</v>
      </c>
      <c r="B42" s="10"/>
      <c r="C42" s="10"/>
      <c r="D42" s="10"/>
      <c r="E42" s="11">
        <f>SUM(E13:E41)</f>
        <v>271750</v>
      </c>
      <c r="F42" s="11"/>
      <c r="G42" s="11"/>
      <c r="H42" s="95">
        <f t="shared" ref="H42" si="2">SUM(H13:H41)</f>
        <v>271750</v>
      </c>
      <c r="J42" s="100"/>
    </row>
    <row r="43" spans="1:10" ht="13.5" thickBot="1" x14ac:dyDescent="0.25">
      <c r="A43" s="16"/>
      <c r="G43" s="67"/>
      <c r="J43" s="100"/>
    </row>
    <row r="44" spans="1:10" ht="13.5" thickBot="1" x14ac:dyDescent="0.25">
      <c r="A44" s="52" t="s">
        <v>87</v>
      </c>
      <c r="B44" s="53"/>
      <c r="C44" s="53"/>
      <c r="D44" s="53"/>
      <c r="E44" s="54"/>
      <c r="G44" s="67"/>
      <c r="J44" s="100"/>
    </row>
    <row r="45" spans="1:10" x14ac:dyDescent="0.2">
      <c r="A45" s="28" t="s">
        <v>8</v>
      </c>
      <c r="B45" s="7">
        <v>38</v>
      </c>
      <c r="C45" s="14">
        <v>500</v>
      </c>
      <c r="D45" s="7">
        <v>4.5</v>
      </c>
      <c r="E45" s="26">
        <f t="shared" ref="E45:E50" si="3">B45*C45*D45</f>
        <v>85500</v>
      </c>
      <c r="F45" s="1">
        <v>38</v>
      </c>
      <c r="G45" s="69">
        <f t="shared" ref="G45:G50" si="4">F45*C45</f>
        <v>19000</v>
      </c>
      <c r="H45" s="94">
        <v>85500</v>
      </c>
      <c r="J45" s="100">
        <f t="shared" si="0"/>
        <v>0</v>
      </c>
    </row>
    <row r="46" spans="1:10" x14ac:dyDescent="0.2">
      <c r="A46" s="28" t="s">
        <v>9</v>
      </c>
      <c r="B46" s="7">
        <v>1</v>
      </c>
      <c r="C46" s="14">
        <v>750</v>
      </c>
      <c r="D46" s="7">
        <v>4.5</v>
      </c>
      <c r="E46" s="26">
        <f t="shared" si="3"/>
        <v>3375</v>
      </c>
      <c r="F46" s="1">
        <v>1</v>
      </c>
      <c r="G46" s="69">
        <f t="shared" si="4"/>
        <v>750</v>
      </c>
      <c r="H46" s="94">
        <v>3375</v>
      </c>
      <c r="J46" s="100">
        <f t="shared" si="0"/>
        <v>0</v>
      </c>
    </row>
    <row r="47" spans="1:10" x14ac:dyDescent="0.2">
      <c r="A47" s="31" t="s">
        <v>81</v>
      </c>
      <c r="B47" s="7">
        <v>1</v>
      </c>
      <c r="C47" s="30">
        <v>850</v>
      </c>
      <c r="D47" s="29">
        <v>4.5</v>
      </c>
      <c r="E47" s="8">
        <f t="shared" si="3"/>
        <v>3825</v>
      </c>
      <c r="F47" s="1">
        <v>1</v>
      </c>
      <c r="G47" s="69">
        <f t="shared" si="4"/>
        <v>850</v>
      </c>
      <c r="H47" s="94">
        <v>3825</v>
      </c>
      <c r="J47" s="100">
        <f t="shared" si="0"/>
        <v>0</v>
      </c>
    </row>
    <row r="48" spans="1:10" x14ac:dyDescent="0.2">
      <c r="A48" s="64" t="s">
        <v>111</v>
      </c>
      <c r="B48" s="7">
        <v>2</v>
      </c>
      <c r="C48" s="30">
        <v>500</v>
      </c>
      <c r="D48" s="29">
        <v>4.5</v>
      </c>
      <c r="E48" s="8">
        <f t="shared" si="3"/>
        <v>4500</v>
      </c>
      <c r="F48" s="1">
        <v>2</v>
      </c>
      <c r="G48" s="69">
        <f t="shared" si="4"/>
        <v>1000</v>
      </c>
      <c r="H48" s="94">
        <v>4500</v>
      </c>
      <c r="J48" s="100">
        <f t="shared" si="0"/>
        <v>0</v>
      </c>
    </row>
    <row r="49" spans="1:10" x14ac:dyDescent="0.2">
      <c r="A49" s="28" t="s">
        <v>67</v>
      </c>
      <c r="B49" s="7">
        <v>2</v>
      </c>
      <c r="C49" s="30">
        <v>500</v>
      </c>
      <c r="D49" s="29">
        <v>4.5</v>
      </c>
      <c r="E49" s="8">
        <f t="shared" si="3"/>
        <v>4500</v>
      </c>
      <c r="F49" s="1">
        <v>2</v>
      </c>
      <c r="G49" s="69">
        <f t="shared" si="4"/>
        <v>1000</v>
      </c>
      <c r="H49" s="94">
        <v>4500</v>
      </c>
      <c r="J49" s="100">
        <f t="shared" si="0"/>
        <v>0</v>
      </c>
    </row>
    <row r="50" spans="1:10" x14ac:dyDescent="0.2">
      <c r="A50" s="28" t="s">
        <v>35</v>
      </c>
      <c r="B50" s="7">
        <v>2</v>
      </c>
      <c r="C50" s="14">
        <v>500</v>
      </c>
      <c r="D50" s="7">
        <v>4.5</v>
      </c>
      <c r="E50" s="26">
        <f t="shared" si="3"/>
        <v>4500</v>
      </c>
      <c r="F50" s="1">
        <v>2</v>
      </c>
      <c r="G50" s="69">
        <f t="shared" si="4"/>
        <v>1000</v>
      </c>
      <c r="H50" s="94">
        <v>4500</v>
      </c>
      <c r="J50" s="100">
        <f t="shared" si="0"/>
        <v>0</v>
      </c>
    </row>
    <row r="51" spans="1:10" x14ac:dyDescent="0.2">
      <c r="A51" s="9" t="s">
        <v>7</v>
      </c>
      <c r="B51" s="10"/>
      <c r="C51" s="17"/>
      <c r="D51" s="10"/>
      <c r="E51" s="11">
        <f>SUM(E45:E50)</f>
        <v>106200</v>
      </c>
      <c r="F51" s="11"/>
      <c r="G51" s="11"/>
      <c r="H51" s="11">
        <f t="shared" ref="H51" si="5">SUM(H45:H50)</f>
        <v>106200</v>
      </c>
      <c r="J51" s="100"/>
    </row>
    <row r="52" spans="1:10" ht="13.5" thickBot="1" x14ac:dyDescent="0.25">
      <c r="A52" s="18"/>
      <c r="G52" s="67"/>
      <c r="J52" s="100"/>
    </row>
    <row r="53" spans="1:10" ht="13.5" thickBot="1" x14ac:dyDescent="0.25">
      <c r="A53" s="52" t="s">
        <v>10</v>
      </c>
      <c r="B53" s="53"/>
      <c r="C53" s="53"/>
      <c r="D53" s="53"/>
      <c r="E53" s="54"/>
      <c r="G53" s="67"/>
      <c r="J53" s="100"/>
    </row>
    <row r="54" spans="1:10" x14ac:dyDescent="0.2">
      <c r="A54" s="31" t="s">
        <v>62</v>
      </c>
      <c r="B54" s="32">
        <v>1</v>
      </c>
      <c r="C54" s="33">
        <v>150</v>
      </c>
      <c r="D54" s="32">
        <v>30</v>
      </c>
      <c r="E54" s="34">
        <f t="shared" ref="E54:E69" si="6">B54*C54*D54</f>
        <v>4500</v>
      </c>
      <c r="G54" s="69"/>
      <c r="H54" s="94">
        <v>3600</v>
      </c>
      <c r="J54" s="100">
        <f t="shared" si="0"/>
        <v>900</v>
      </c>
    </row>
    <row r="55" spans="1:10" x14ac:dyDescent="0.2">
      <c r="A55" s="28" t="s">
        <v>108</v>
      </c>
      <c r="B55" s="7">
        <v>3</v>
      </c>
      <c r="C55" s="14">
        <v>150</v>
      </c>
      <c r="D55" s="7">
        <v>9</v>
      </c>
      <c r="E55" s="8">
        <f t="shared" si="6"/>
        <v>4050</v>
      </c>
      <c r="G55" s="67"/>
      <c r="H55" s="94">
        <v>4050</v>
      </c>
      <c r="J55" s="100">
        <f t="shared" si="0"/>
        <v>0</v>
      </c>
    </row>
    <row r="56" spans="1:10" x14ac:dyDescent="0.2">
      <c r="A56" s="28" t="s">
        <v>114</v>
      </c>
      <c r="B56" s="7">
        <v>1</v>
      </c>
      <c r="C56" s="14">
        <v>150</v>
      </c>
      <c r="D56" s="7">
        <v>4</v>
      </c>
      <c r="E56" s="8">
        <f t="shared" si="6"/>
        <v>600</v>
      </c>
      <c r="G56" s="67"/>
      <c r="H56" s="94">
        <v>600</v>
      </c>
      <c r="J56" s="100">
        <f t="shared" si="0"/>
        <v>0</v>
      </c>
    </row>
    <row r="57" spans="1:10" x14ac:dyDescent="0.2">
      <c r="A57" s="28" t="s">
        <v>109</v>
      </c>
      <c r="B57" s="7">
        <v>1</v>
      </c>
      <c r="C57" s="14">
        <v>150</v>
      </c>
      <c r="D57" s="7">
        <v>5</v>
      </c>
      <c r="E57" s="8">
        <f t="shared" si="6"/>
        <v>750</v>
      </c>
      <c r="G57" s="69"/>
      <c r="H57" s="94">
        <v>750</v>
      </c>
      <c r="J57" s="100">
        <f t="shared" si="0"/>
        <v>0</v>
      </c>
    </row>
    <row r="58" spans="1:10" x14ac:dyDescent="0.2">
      <c r="A58" s="28" t="s">
        <v>95</v>
      </c>
      <c r="B58" s="7">
        <v>1</v>
      </c>
      <c r="C58" s="14">
        <v>150</v>
      </c>
      <c r="D58" s="7">
        <v>9</v>
      </c>
      <c r="E58" s="8">
        <f t="shared" si="6"/>
        <v>1350</v>
      </c>
      <c r="G58" s="67"/>
      <c r="H58" s="94">
        <v>1350</v>
      </c>
      <c r="J58" s="100">
        <f t="shared" si="0"/>
        <v>0</v>
      </c>
    </row>
    <row r="59" spans="1:10" x14ac:dyDescent="0.2">
      <c r="A59" s="28" t="s">
        <v>103</v>
      </c>
      <c r="B59" s="7">
        <v>30</v>
      </c>
      <c r="C59" s="14">
        <f>7*38</f>
        <v>266</v>
      </c>
      <c r="D59" s="7">
        <v>2.5</v>
      </c>
      <c r="E59" s="8">
        <f t="shared" si="6"/>
        <v>19950</v>
      </c>
      <c r="G59" s="67"/>
      <c r="H59" s="94">
        <v>11250</v>
      </c>
      <c r="J59" s="100">
        <f t="shared" si="0"/>
        <v>8700</v>
      </c>
    </row>
    <row r="60" spans="1:10" x14ac:dyDescent="0.2">
      <c r="A60" s="28" t="s">
        <v>58</v>
      </c>
      <c r="B60" s="7">
        <v>30</v>
      </c>
      <c r="C60" s="14">
        <v>266</v>
      </c>
      <c r="D60" s="7">
        <v>4.5</v>
      </c>
      <c r="E60" s="8">
        <f t="shared" si="6"/>
        <v>35910</v>
      </c>
      <c r="F60" s="1">
        <v>30</v>
      </c>
      <c r="G60" s="69">
        <f>F60*C60</f>
        <v>7980</v>
      </c>
      <c r="H60" s="94">
        <v>20250</v>
      </c>
      <c r="J60" s="100">
        <f t="shared" si="0"/>
        <v>15660</v>
      </c>
    </row>
    <row r="61" spans="1:10" x14ac:dyDescent="0.2">
      <c r="A61" s="28" t="s">
        <v>110</v>
      </c>
      <c r="B61" s="7">
        <v>1</v>
      </c>
      <c r="C61" s="14">
        <v>150</v>
      </c>
      <c r="D61" s="7">
        <v>4</v>
      </c>
      <c r="E61" s="8">
        <f t="shared" si="6"/>
        <v>600</v>
      </c>
      <c r="G61" s="67"/>
      <c r="H61" s="94">
        <v>600</v>
      </c>
      <c r="J61" s="100">
        <f t="shared" si="0"/>
        <v>0</v>
      </c>
    </row>
    <row r="62" spans="1:10" x14ac:dyDescent="0.2">
      <c r="A62" s="28" t="s">
        <v>113</v>
      </c>
      <c r="B62" s="7">
        <v>1</v>
      </c>
      <c r="C62" s="14">
        <v>150</v>
      </c>
      <c r="D62" s="7">
        <v>3</v>
      </c>
      <c r="E62" s="8">
        <f t="shared" si="6"/>
        <v>450</v>
      </c>
      <c r="G62" s="69"/>
      <c r="H62" s="94">
        <v>450</v>
      </c>
      <c r="J62" s="100">
        <f t="shared" si="0"/>
        <v>0</v>
      </c>
    </row>
    <row r="63" spans="1:10" x14ac:dyDescent="0.2">
      <c r="A63" s="28" t="s">
        <v>74</v>
      </c>
      <c r="B63" s="7">
        <v>2</v>
      </c>
      <c r="C63" s="14">
        <v>266</v>
      </c>
      <c r="D63" s="7">
        <v>2.5</v>
      </c>
      <c r="E63" s="8">
        <f t="shared" si="6"/>
        <v>1330</v>
      </c>
      <c r="F63" s="1">
        <v>1</v>
      </c>
      <c r="G63" s="69">
        <f>F63*C63</f>
        <v>266</v>
      </c>
      <c r="H63" s="94">
        <v>1575</v>
      </c>
      <c r="J63" s="100">
        <f t="shared" si="0"/>
        <v>-245</v>
      </c>
    </row>
    <row r="64" spans="1:10" x14ac:dyDescent="0.2">
      <c r="A64" s="28" t="s">
        <v>75</v>
      </c>
      <c r="B64" s="7">
        <v>2</v>
      </c>
      <c r="C64" s="14">
        <v>266</v>
      </c>
      <c r="D64" s="7">
        <v>4.5</v>
      </c>
      <c r="E64" s="8">
        <f t="shared" si="6"/>
        <v>2394</v>
      </c>
      <c r="F64" s="1">
        <v>1</v>
      </c>
      <c r="G64" s="69">
        <f>F64*C64</f>
        <v>266</v>
      </c>
      <c r="H64" s="94">
        <v>825</v>
      </c>
      <c r="J64" s="100">
        <f t="shared" si="0"/>
        <v>1569</v>
      </c>
    </row>
    <row r="65" spans="1:10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6"/>
        <v>5400</v>
      </c>
      <c r="G65" s="67"/>
      <c r="H65" s="94">
        <v>5400</v>
      </c>
      <c r="J65" s="100">
        <f t="shared" si="0"/>
        <v>0</v>
      </c>
    </row>
    <row r="66" spans="1:10" x14ac:dyDescent="0.2">
      <c r="A66" s="28" t="s">
        <v>115</v>
      </c>
      <c r="B66" s="7">
        <v>6</v>
      </c>
      <c r="C66" s="14">
        <v>100</v>
      </c>
      <c r="D66" s="7">
        <v>2.5</v>
      </c>
      <c r="E66" s="8">
        <f t="shared" si="6"/>
        <v>1500</v>
      </c>
      <c r="F66" s="1">
        <v>6</v>
      </c>
      <c r="G66" s="69">
        <f>F66*C66</f>
        <v>600</v>
      </c>
      <c r="H66" s="94">
        <v>3600</v>
      </c>
      <c r="J66" s="100">
        <f t="shared" si="0"/>
        <v>-2100</v>
      </c>
    </row>
    <row r="67" spans="1:10" x14ac:dyDescent="0.2">
      <c r="A67" s="28" t="s">
        <v>116</v>
      </c>
      <c r="B67" s="7">
        <v>6</v>
      </c>
      <c r="C67" s="14">
        <v>266</v>
      </c>
      <c r="D67" s="7">
        <v>2.5</v>
      </c>
      <c r="E67" s="8">
        <f t="shared" si="6"/>
        <v>3990</v>
      </c>
      <c r="F67" s="1">
        <v>6</v>
      </c>
      <c r="G67" s="69">
        <f>F67*C67</f>
        <v>1596</v>
      </c>
      <c r="H67" s="94">
        <v>5400</v>
      </c>
      <c r="J67" s="100">
        <f t="shared" si="0"/>
        <v>-1410</v>
      </c>
    </row>
    <row r="68" spans="1:10" x14ac:dyDescent="0.2">
      <c r="A68" s="28" t="s">
        <v>117</v>
      </c>
      <c r="B68" s="7">
        <v>6</v>
      </c>
      <c r="C68" s="14">
        <v>100</v>
      </c>
      <c r="D68" s="7">
        <v>4.5</v>
      </c>
      <c r="E68" s="8">
        <f t="shared" si="6"/>
        <v>2700</v>
      </c>
      <c r="G68" s="69"/>
      <c r="H68" s="94">
        <v>2700</v>
      </c>
      <c r="J68" s="100">
        <f t="shared" si="0"/>
        <v>0</v>
      </c>
    </row>
    <row r="69" spans="1:10" x14ac:dyDescent="0.2">
      <c r="A69" s="28" t="s">
        <v>118</v>
      </c>
      <c r="B69" s="7">
        <v>6</v>
      </c>
      <c r="C69" s="14">
        <v>266</v>
      </c>
      <c r="D69" s="7">
        <v>4.5</v>
      </c>
      <c r="E69" s="8">
        <f t="shared" si="6"/>
        <v>7182</v>
      </c>
      <c r="G69" s="69"/>
      <c r="H69" s="94">
        <v>7182</v>
      </c>
      <c r="J69" s="100">
        <f t="shared" si="0"/>
        <v>0</v>
      </c>
    </row>
    <row r="70" spans="1:10" x14ac:dyDescent="0.2">
      <c r="A70" s="28" t="s">
        <v>60</v>
      </c>
      <c r="B70" s="7"/>
      <c r="C70" s="7"/>
      <c r="D70" s="7"/>
      <c r="E70" s="8">
        <v>5000</v>
      </c>
      <c r="G70" s="67"/>
      <c r="H70" s="94">
        <v>5000</v>
      </c>
      <c r="J70" s="100">
        <f t="shared" si="0"/>
        <v>0</v>
      </c>
    </row>
    <row r="71" spans="1:10" x14ac:dyDescent="0.2">
      <c r="A71" s="28" t="s">
        <v>57</v>
      </c>
      <c r="B71" s="7"/>
      <c r="C71" s="7"/>
      <c r="D71" s="7"/>
      <c r="E71" s="8">
        <v>5000</v>
      </c>
      <c r="G71" s="67"/>
      <c r="H71" s="94">
        <v>5000</v>
      </c>
      <c r="J71" s="100">
        <f t="shared" si="0"/>
        <v>0</v>
      </c>
    </row>
    <row r="72" spans="1:10" x14ac:dyDescent="0.2">
      <c r="A72" s="28" t="s">
        <v>89</v>
      </c>
      <c r="B72" s="7"/>
      <c r="C72" s="7"/>
      <c r="D72" s="7"/>
      <c r="E72" s="8">
        <v>2500</v>
      </c>
      <c r="G72" s="67"/>
      <c r="H72" s="94">
        <v>2500</v>
      </c>
      <c r="J72" s="100">
        <f t="shared" si="0"/>
        <v>0</v>
      </c>
    </row>
    <row r="73" spans="1:10" x14ac:dyDescent="0.2">
      <c r="A73" s="28" t="s">
        <v>51</v>
      </c>
      <c r="B73" s="7"/>
      <c r="C73" s="7"/>
      <c r="D73" s="7"/>
      <c r="E73" s="8">
        <v>5000</v>
      </c>
      <c r="G73" s="67"/>
      <c r="H73" s="94">
        <v>5000</v>
      </c>
      <c r="J73" s="100">
        <f t="shared" si="0"/>
        <v>0</v>
      </c>
    </row>
    <row r="74" spans="1:10" x14ac:dyDescent="0.2">
      <c r="A74" s="9" t="s">
        <v>7</v>
      </c>
      <c r="B74" s="7"/>
      <c r="C74" s="7"/>
      <c r="D74" s="7"/>
      <c r="E74" s="11">
        <f>SUM(E54:E73)</f>
        <v>110156</v>
      </c>
      <c r="F74" s="11"/>
      <c r="G74" s="11"/>
      <c r="H74" s="11">
        <f t="shared" ref="H74" si="7">SUM(H54:H73)</f>
        <v>87082</v>
      </c>
      <c r="J74" s="100"/>
    </row>
    <row r="75" spans="1:10" ht="13.5" thickBot="1" x14ac:dyDescent="0.25">
      <c r="A75" s="18"/>
      <c r="G75" s="67"/>
      <c r="J75" s="100"/>
    </row>
    <row r="76" spans="1:10" x14ac:dyDescent="0.2">
      <c r="A76" s="55" t="s">
        <v>11</v>
      </c>
      <c r="B76" s="56"/>
      <c r="C76" s="56"/>
      <c r="D76" s="56"/>
      <c r="E76" s="57"/>
      <c r="G76" s="67"/>
      <c r="J76" s="100"/>
    </row>
    <row r="77" spans="1:10" x14ac:dyDescent="0.2">
      <c r="A77" s="6" t="s">
        <v>72</v>
      </c>
      <c r="B77" s="7"/>
      <c r="C77" s="7"/>
      <c r="D77" s="7"/>
      <c r="E77" s="8">
        <v>7500</v>
      </c>
      <c r="G77" s="67"/>
      <c r="H77" s="94">
        <v>7500</v>
      </c>
      <c r="J77" s="100">
        <f t="shared" ref="J77:J115" si="8">E77-H77</f>
        <v>0</v>
      </c>
    </row>
    <row r="78" spans="1:10" x14ac:dyDescent="0.2">
      <c r="A78" s="6" t="s">
        <v>12</v>
      </c>
      <c r="B78" s="7"/>
      <c r="C78" s="7"/>
      <c r="D78" s="7"/>
      <c r="E78" s="8">
        <v>150000</v>
      </c>
      <c r="G78" s="69"/>
      <c r="H78" s="94">
        <v>150000</v>
      </c>
      <c r="J78" s="100">
        <f t="shared" si="8"/>
        <v>0</v>
      </c>
    </row>
    <row r="79" spans="1:10" x14ac:dyDescent="0.2">
      <c r="A79" s="6" t="s">
        <v>13</v>
      </c>
      <c r="B79" s="7"/>
      <c r="C79" s="7"/>
      <c r="D79" s="7"/>
      <c r="E79" s="8">
        <v>5000</v>
      </c>
      <c r="G79" s="67"/>
      <c r="H79" s="94">
        <v>5000</v>
      </c>
      <c r="J79" s="100">
        <f t="shared" si="8"/>
        <v>0</v>
      </c>
    </row>
    <row r="80" spans="1:10" x14ac:dyDescent="0.2">
      <c r="A80" s="6" t="s">
        <v>31</v>
      </c>
      <c r="B80" s="7"/>
      <c r="C80" s="7"/>
      <c r="D80" s="7"/>
      <c r="E80" s="8">
        <v>5000</v>
      </c>
      <c r="G80" s="67"/>
      <c r="H80" s="94">
        <v>5000</v>
      </c>
      <c r="J80" s="100">
        <f t="shared" si="8"/>
        <v>0</v>
      </c>
    </row>
    <row r="81" spans="1:10" x14ac:dyDescent="0.2">
      <c r="A81" s="28" t="s">
        <v>14</v>
      </c>
      <c r="B81" s="7"/>
      <c r="C81" s="7"/>
      <c r="D81" s="7"/>
      <c r="E81" s="8">
        <v>80000</v>
      </c>
      <c r="G81" s="69">
        <v>1000</v>
      </c>
      <c r="H81" s="94">
        <v>78500</v>
      </c>
      <c r="J81" s="100">
        <f t="shared" si="8"/>
        <v>1500</v>
      </c>
    </row>
    <row r="82" spans="1:10" x14ac:dyDescent="0.2">
      <c r="A82" s="28" t="s">
        <v>26</v>
      </c>
      <c r="B82" s="7"/>
      <c r="C82" s="7"/>
      <c r="D82" s="7"/>
      <c r="E82" s="8">
        <v>1500</v>
      </c>
      <c r="G82" s="67"/>
      <c r="H82" s="94">
        <v>1500</v>
      </c>
      <c r="J82" s="100">
        <f t="shared" si="8"/>
        <v>0</v>
      </c>
    </row>
    <row r="83" spans="1:10" x14ac:dyDescent="0.2">
      <c r="A83" s="28" t="s">
        <v>92</v>
      </c>
      <c r="B83" s="7"/>
      <c r="C83" s="7"/>
      <c r="D83" s="7"/>
      <c r="E83" s="8">
        <v>3000</v>
      </c>
      <c r="G83" s="67"/>
      <c r="H83" s="94">
        <v>3000</v>
      </c>
      <c r="J83" s="100">
        <f t="shared" si="8"/>
        <v>0</v>
      </c>
    </row>
    <row r="84" spans="1:10" x14ac:dyDescent="0.2">
      <c r="A84" s="6" t="s">
        <v>15</v>
      </c>
      <c r="B84" s="7"/>
      <c r="C84" s="7"/>
      <c r="D84" s="7"/>
      <c r="E84" s="8">
        <v>5000</v>
      </c>
      <c r="G84" s="67"/>
      <c r="H84" s="94">
        <v>5000</v>
      </c>
      <c r="J84" s="100">
        <f t="shared" si="8"/>
        <v>0</v>
      </c>
    </row>
    <row r="85" spans="1:10" x14ac:dyDescent="0.2">
      <c r="A85" s="9" t="s">
        <v>7</v>
      </c>
      <c r="B85" s="7"/>
      <c r="C85" s="7"/>
      <c r="D85" s="7"/>
      <c r="E85" s="11">
        <f>SUM(E77:E84)</f>
        <v>257000</v>
      </c>
      <c r="F85" s="11"/>
      <c r="G85" s="11"/>
      <c r="H85" s="11">
        <f t="shared" ref="H85" si="9">SUM(H77:H84)</f>
        <v>255500</v>
      </c>
      <c r="J85" s="100"/>
    </row>
    <row r="86" spans="1:10" ht="13.5" thickBot="1" x14ac:dyDescent="0.25">
      <c r="A86" s="16"/>
      <c r="G86" s="67"/>
      <c r="J86" s="100"/>
    </row>
    <row r="87" spans="1:10" x14ac:dyDescent="0.2">
      <c r="A87" s="55" t="s">
        <v>16</v>
      </c>
      <c r="B87" s="56"/>
      <c r="C87" s="56"/>
      <c r="D87" s="56"/>
      <c r="E87" s="57"/>
      <c r="G87" s="67"/>
      <c r="J87" s="100"/>
    </row>
    <row r="88" spans="1:10" x14ac:dyDescent="0.2">
      <c r="A88" s="6" t="s">
        <v>79</v>
      </c>
      <c r="B88" s="7">
        <v>1</v>
      </c>
      <c r="C88" s="14">
        <v>500</v>
      </c>
      <c r="D88" s="7">
        <v>6</v>
      </c>
      <c r="E88" s="8">
        <f>B88*C88*D88</f>
        <v>3000</v>
      </c>
      <c r="F88" s="1">
        <v>1</v>
      </c>
      <c r="G88" s="69">
        <f>F88*C88</f>
        <v>500</v>
      </c>
      <c r="H88" s="94">
        <v>2750</v>
      </c>
      <c r="J88" s="100">
        <f t="shared" si="8"/>
        <v>250</v>
      </c>
    </row>
    <row r="89" spans="1:10" x14ac:dyDescent="0.2">
      <c r="A89" s="6" t="s">
        <v>71</v>
      </c>
      <c r="B89" s="7">
        <v>12</v>
      </c>
      <c r="C89" s="14">
        <v>0</v>
      </c>
      <c r="D89" s="7">
        <v>5.5</v>
      </c>
      <c r="E89" s="8">
        <f>B89*C89*D89</f>
        <v>0</v>
      </c>
      <c r="F89" s="1">
        <v>12</v>
      </c>
      <c r="G89" s="69">
        <f>F89*C89</f>
        <v>0</v>
      </c>
      <c r="J89" s="100">
        <f t="shared" si="8"/>
        <v>0</v>
      </c>
    </row>
    <row r="90" spans="1:10" x14ac:dyDescent="0.2">
      <c r="A90" s="6" t="s">
        <v>70</v>
      </c>
      <c r="B90" s="7">
        <v>4</v>
      </c>
      <c r="C90" s="14">
        <v>0</v>
      </c>
      <c r="D90" s="7">
        <v>5.5</v>
      </c>
      <c r="E90" s="8">
        <f>B90*C90*D90</f>
        <v>0</v>
      </c>
      <c r="F90" s="1">
        <v>4</v>
      </c>
      <c r="G90" s="69">
        <f>F90*C90</f>
        <v>0</v>
      </c>
      <c r="J90" s="100">
        <f t="shared" si="8"/>
        <v>0</v>
      </c>
    </row>
    <row r="91" spans="1:10" x14ac:dyDescent="0.2">
      <c r="A91" s="9" t="s">
        <v>7</v>
      </c>
      <c r="B91" s="7"/>
      <c r="C91" s="7"/>
      <c r="D91" s="7"/>
      <c r="E91" s="11">
        <f>SUM(E88:E89)</f>
        <v>3000</v>
      </c>
      <c r="F91" s="11"/>
      <c r="G91" s="11"/>
      <c r="H91" s="11">
        <f t="shared" ref="H91" si="10">SUM(H88:H89)</f>
        <v>2750</v>
      </c>
      <c r="J91" s="100">
        <f t="shared" si="8"/>
        <v>250</v>
      </c>
    </row>
    <row r="92" spans="1:10" x14ac:dyDescent="0.2">
      <c r="A92" s="16"/>
      <c r="G92" s="67"/>
      <c r="J92" s="100"/>
    </row>
    <row r="93" spans="1:10" x14ac:dyDescent="0.2">
      <c r="A93" s="58" t="s">
        <v>24</v>
      </c>
      <c r="B93" s="46"/>
      <c r="C93" s="46"/>
      <c r="D93" s="46"/>
      <c r="E93" s="47"/>
      <c r="G93" s="67"/>
      <c r="J93" s="100"/>
    </row>
    <row r="94" spans="1:10" x14ac:dyDescent="0.2">
      <c r="A94" s="6" t="s">
        <v>25</v>
      </c>
      <c r="B94" s="7">
        <v>1</v>
      </c>
      <c r="C94" s="14">
        <v>100</v>
      </c>
      <c r="D94" s="7">
        <v>5</v>
      </c>
      <c r="E94" s="8">
        <f>B94*C94*D94</f>
        <v>500</v>
      </c>
      <c r="F94" s="1">
        <v>1</v>
      </c>
      <c r="G94" s="69">
        <f>F94*C94</f>
        <v>100</v>
      </c>
      <c r="H94" s="94">
        <v>650</v>
      </c>
      <c r="J94" s="100">
        <f t="shared" si="8"/>
        <v>-150</v>
      </c>
    </row>
    <row r="95" spans="1:10" x14ac:dyDescent="0.2">
      <c r="A95" s="6" t="s">
        <v>42</v>
      </c>
      <c r="B95" s="7">
        <v>1</v>
      </c>
      <c r="C95" s="14">
        <v>300</v>
      </c>
      <c r="D95" s="7">
        <v>5</v>
      </c>
      <c r="E95" s="8">
        <f>B95*C95*D95</f>
        <v>1500</v>
      </c>
      <c r="F95" s="1">
        <v>1</v>
      </c>
      <c r="G95" s="69">
        <f>F95*C95</f>
        <v>300</v>
      </c>
      <c r="H95" s="94">
        <v>1650</v>
      </c>
      <c r="J95" s="100">
        <f t="shared" si="8"/>
        <v>-150</v>
      </c>
    </row>
    <row r="96" spans="1:10" x14ac:dyDescent="0.2">
      <c r="A96" s="6" t="s">
        <v>30</v>
      </c>
      <c r="B96" s="7">
        <v>1</v>
      </c>
      <c r="C96" s="14">
        <v>300</v>
      </c>
      <c r="D96" s="7">
        <v>5</v>
      </c>
      <c r="E96" s="8">
        <f>B96*C96*D96</f>
        <v>1500</v>
      </c>
      <c r="F96" s="1">
        <v>1</v>
      </c>
      <c r="G96" s="69">
        <f>F96*C96</f>
        <v>300</v>
      </c>
      <c r="H96" s="94">
        <v>1350</v>
      </c>
      <c r="J96" s="100">
        <f t="shared" si="8"/>
        <v>150</v>
      </c>
    </row>
    <row r="97" spans="1:10" x14ac:dyDescent="0.2">
      <c r="A97" s="6" t="s">
        <v>27</v>
      </c>
      <c r="B97" s="7">
        <v>1</v>
      </c>
      <c r="C97" s="14">
        <v>200</v>
      </c>
      <c r="D97" s="7">
        <v>5</v>
      </c>
      <c r="E97" s="8">
        <f>B97*C97*D97</f>
        <v>1000</v>
      </c>
      <c r="F97" s="1">
        <v>1</v>
      </c>
      <c r="G97" s="69">
        <f>F97*C97</f>
        <v>200</v>
      </c>
      <c r="H97" s="94">
        <v>900</v>
      </c>
      <c r="J97" s="100">
        <f t="shared" si="8"/>
        <v>100</v>
      </c>
    </row>
    <row r="98" spans="1:10" x14ac:dyDescent="0.2">
      <c r="A98" s="9" t="s">
        <v>7</v>
      </c>
      <c r="B98" s="7"/>
      <c r="C98" s="7"/>
      <c r="D98" s="7"/>
      <c r="E98" s="11">
        <f>SUM(E94:E97)</f>
        <v>4500</v>
      </c>
      <c r="F98" s="11"/>
      <c r="G98" s="11"/>
      <c r="H98" s="11">
        <f t="shared" ref="H98" si="11">SUM(H94:H97)</f>
        <v>4550</v>
      </c>
      <c r="J98" s="100"/>
    </row>
    <row r="99" spans="1:10" ht="13.5" thickBot="1" x14ac:dyDescent="0.25">
      <c r="A99" s="16"/>
      <c r="G99" s="67"/>
      <c r="J99" s="100"/>
    </row>
    <row r="100" spans="1:10" x14ac:dyDescent="0.2">
      <c r="A100" s="55" t="s">
        <v>17</v>
      </c>
      <c r="B100" s="56"/>
      <c r="C100" s="56"/>
      <c r="D100" s="56"/>
      <c r="E100" s="57"/>
      <c r="G100" s="67"/>
      <c r="J100" s="100"/>
    </row>
    <row r="101" spans="1:10" x14ac:dyDescent="0.2">
      <c r="A101" s="6" t="s">
        <v>44</v>
      </c>
      <c r="B101" s="7"/>
      <c r="C101" s="7"/>
      <c r="D101" s="7"/>
      <c r="E101" s="19">
        <v>2000</v>
      </c>
      <c r="G101" s="67"/>
      <c r="H101" s="94">
        <v>2000</v>
      </c>
      <c r="J101" s="100">
        <f t="shared" si="8"/>
        <v>0</v>
      </c>
    </row>
    <row r="102" spans="1:10" x14ac:dyDescent="0.2">
      <c r="A102" s="6" t="s">
        <v>18</v>
      </c>
      <c r="B102" s="7"/>
      <c r="C102" s="7"/>
      <c r="D102" s="7"/>
      <c r="E102" s="19">
        <v>5000</v>
      </c>
      <c r="G102" s="67"/>
      <c r="H102" s="94">
        <v>5000</v>
      </c>
      <c r="J102" s="100">
        <f t="shared" si="8"/>
        <v>0</v>
      </c>
    </row>
    <row r="103" spans="1:10" x14ac:dyDescent="0.2">
      <c r="A103" s="6" t="s">
        <v>19</v>
      </c>
      <c r="B103" s="7"/>
      <c r="C103" s="7"/>
      <c r="D103" s="7"/>
      <c r="E103" s="19">
        <v>1000</v>
      </c>
      <c r="G103" s="67"/>
      <c r="H103" s="94">
        <v>1000</v>
      </c>
      <c r="J103" s="100">
        <f t="shared" si="8"/>
        <v>0</v>
      </c>
    </row>
    <row r="104" spans="1:10" x14ac:dyDescent="0.2">
      <c r="A104" s="6" t="s">
        <v>23</v>
      </c>
      <c r="B104" s="7"/>
      <c r="C104" s="7"/>
      <c r="D104" s="7"/>
      <c r="E104" s="19">
        <v>1500</v>
      </c>
      <c r="G104" s="67"/>
      <c r="H104" s="94">
        <v>1500</v>
      </c>
      <c r="J104" s="100">
        <f t="shared" si="8"/>
        <v>0</v>
      </c>
    </row>
    <row r="105" spans="1:10" x14ac:dyDescent="0.2">
      <c r="A105" s="9" t="s">
        <v>7</v>
      </c>
      <c r="B105" s="10"/>
      <c r="C105" s="10"/>
      <c r="D105" s="10"/>
      <c r="E105" s="11">
        <f>SUM(E101:E104)</f>
        <v>9500</v>
      </c>
      <c r="F105" s="11"/>
      <c r="G105" s="11"/>
      <c r="H105" s="11">
        <f t="shared" ref="H105" si="12">SUM(H101:H104)</f>
        <v>9500</v>
      </c>
      <c r="J105" s="100"/>
    </row>
    <row r="106" spans="1:10" x14ac:dyDescent="0.2">
      <c r="A106" s="16"/>
      <c r="G106" s="67"/>
      <c r="J106" s="100"/>
    </row>
    <row r="107" spans="1:10" x14ac:dyDescent="0.2">
      <c r="A107" s="58" t="s">
        <v>20</v>
      </c>
      <c r="B107" s="46"/>
      <c r="C107" s="46"/>
      <c r="D107" s="46"/>
      <c r="E107" s="47"/>
      <c r="G107" s="67"/>
      <c r="J107" s="100"/>
    </row>
    <row r="108" spans="1:10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  <c r="H108" s="94">
        <v>600</v>
      </c>
      <c r="J108" s="100">
        <f t="shared" si="8"/>
        <v>0</v>
      </c>
    </row>
    <row r="109" spans="1:10" x14ac:dyDescent="0.2">
      <c r="A109" s="9" t="s">
        <v>7</v>
      </c>
      <c r="B109" s="10"/>
      <c r="C109" s="10"/>
      <c r="D109" s="10"/>
      <c r="E109" s="11">
        <f>SUM(E108)</f>
        <v>600</v>
      </c>
      <c r="F109" s="11"/>
      <c r="G109" s="11"/>
      <c r="H109" s="11">
        <f t="shared" ref="H109" si="13">SUM(H108)</f>
        <v>600</v>
      </c>
      <c r="J109" s="100"/>
    </row>
    <row r="110" spans="1:10" x14ac:dyDescent="0.2">
      <c r="A110" s="16"/>
      <c r="G110" s="67"/>
      <c r="J110" s="100"/>
    </row>
    <row r="111" spans="1:10" x14ac:dyDescent="0.2">
      <c r="A111" s="58" t="s">
        <v>90</v>
      </c>
      <c r="B111" s="46"/>
      <c r="C111" s="46"/>
      <c r="D111" s="46"/>
      <c r="E111" s="47"/>
      <c r="G111" s="67"/>
      <c r="J111" s="100"/>
    </row>
    <row r="112" spans="1:10" s="44" customFormat="1" x14ac:dyDescent="0.2">
      <c r="A112" s="6" t="s">
        <v>96</v>
      </c>
      <c r="B112" s="7"/>
      <c r="C112" s="14"/>
      <c r="D112" s="7"/>
      <c r="E112" s="8">
        <v>15000</v>
      </c>
      <c r="G112" s="67"/>
      <c r="H112" s="96">
        <v>15000</v>
      </c>
      <c r="J112" s="100">
        <f t="shared" si="8"/>
        <v>0</v>
      </c>
    </row>
    <row r="113" spans="1:10" x14ac:dyDescent="0.2">
      <c r="A113" s="6" t="s">
        <v>40</v>
      </c>
      <c r="B113" s="7"/>
      <c r="C113" s="7"/>
      <c r="D113" s="7"/>
      <c r="E113" s="8">
        <v>2000</v>
      </c>
      <c r="G113" s="67"/>
      <c r="H113" s="94">
        <v>2000</v>
      </c>
      <c r="J113" s="100">
        <f t="shared" si="8"/>
        <v>0</v>
      </c>
    </row>
    <row r="114" spans="1:10" x14ac:dyDescent="0.2">
      <c r="A114" s="6" t="s">
        <v>21</v>
      </c>
      <c r="B114" s="7"/>
      <c r="C114" s="7"/>
      <c r="D114" s="7"/>
      <c r="E114" s="8">
        <v>0</v>
      </c>
      <c r="G114" s="67"/>
      <c r="H114" s="94">
        <v>0</v>
      </c>
      <c r="J114" s="100">
        <f t="shared" si="8"/>
        <v>0</v>
      </c>
    </row>
    <row r="115" spans="1:10" x14ac:dyDescent="0.2">
      <c r="A115" s="6" t="s">
        <v>38</v>
      </c>
      <c r="B115" s="7"/>
      <c r="C115" s="7"/>
      <c r="D115" s="7"/>
      <c r="E115" s="8">
        <v>15000</v>
      </c>
      <c r="G115" s="69"/>
      <c r="H115" s="94">
        <v>15000</v>
      </c>
      <c r="J115" s="100">
        <f t="shared" si="8"/>
        <v>0</v>
      </c>
    </row>
    <row r="116" spans="1:10" x14ac:dyDescent="0.2">
      <c r="A116" s="9" t="s">
        <v>7</v>
      </c>
      <c r="B116" s="7"/>
      <c r="C116" s="7"/>
      <c r="D116" s="7"/>
      <c r="E116" s="11">
        <f>SUM(E112:E115)</f>
        <v>32000</v>
      </c>
      <c r="F116" s="11"/>
      <c r="G116" s="11"/>
      <c r="H116" s="11">
        <f t="shared" ref="H116" si="14">SUM(H112:H115)</f>
        <v>32000</v>
      </c>
      <c r="J116" s="100"/>
    </row>
    <row r="117" spans="1:10" x14ac:dyDescent="0.2">
      <c r="A117" s="16"/>
      <c r="G117" s="67"/>
      <c r="J117" s="100"/>
    </row>
    <row r="118" spans="1:10" s="3" customFormat="1" ht="15.75" thickBot="1" x14ac:dyDescent="0.3">
      <c r="A118" s="59" t="s">
        <v>100</v>
      </c>
      <c r="B118" s="49"/>
      <c r="C118" s="49"/>
      <c r="D118" s="49"/>
      <c r="E118" s="50">
        <f>E116+E109+E105+E98+E91+E85+E51+E42+E74</f>
        <v>794706</v>
      </c>
      <c r="G118" s="91">
        <f>SUM(G13:G117)</f>
        <v>36708</v>
      </c>
      <c r="H118" s="99">
        <f>H42+H51+H74+H85+H91+H98+H105+H109+H116</f>
        <v>769932</v>
      </c>
      <c r="J118" s="100">
        <f>E118-H118</f>
        <v>24774</v>
      </c>
    </row>
    <row r="119" spans="1:10" s="20" customFormat="1" x14ac:dyDescent="0.2">
      <c r="A119" s="16"/>
      <c r="E119" s="21"/>
      <c r="H119" s="97"/>
      <c r="I119" s="22"/>
      <c r="J119" s="100"/>
    </row>
    <row r="120" spans="1:10" x14ac:dyDescent="0.2">
      <c r="A120" s="59" t="s">
        <v>119</v>
      </c>
      <c r="B120" s="46"/>
      <c r="C120" s="46"/>
      <c r="D120" s="46"/>
      <c r="E120" s="50">
        <f>E118*5.1127%</f>
        <v>40630.933662000003</v>
      </c>
      <c r="H120" s="94">
        <v>33155</v>
      </c>
      <c r="J120" s="100">
        <f t="shared" ref="J120" si="15">E120-H120</f>
        <v>7475.9336620000031</v>
      </c>
    </row>
    <row r="121" spans="1:10" x14ac:dyDescent="0.2">
      <c r="A121" s="16"/>
      <c r="B121" s="22"/>
      <c r="C121" s="22"/>
      <c r="D121" s="22"/>
      <c r="E121" s="21"/>
    </row>
    <row r="122" spans="1:10" x14ac:dyDescent="0.2">
      <c r="A122" s="59" t="s">
        <v>101</v>
      </c>
      <c r="B122" s="46"/>
      <c r="C122" s="46"/>
      <c r="D122" s="46"/>
      <c r="E122" s="50">
        <f>E118+E120</f>
        <v>835336.933662</v>
      </c>
      <c r="H122" s="104">
        <f>SUM(H118:H121)</f>
        <v>803087</v>
      </c>
    </row>
    <row r="124" spans="1:10" x14ac:dyDescent="0.2">
      <c r="A124" s="23" t="s">
        <v>22</v>
      </c>
      <c r="B124" s="24"/>
      <c r="C124" s="24"/>
      <c r="D124" s="24"/>
      <c r="E124" s="24"/>
    </row>
    <row r="125" spans="1:10" x14ac:dyDescent="0.2">
      <c r="A125" s="23"/>
      <c r="B125" s="24"/>
      <c r="C125" s="24"/>
      <c r="D125" s="24"/>
      <c r="E125" s="24"/>
      <c r="G125" s="101"/>
      <c r="H125" s="1"/>
    </row>
    <row r="126" spans="1:10" x14ac:dyDescent="0.2">
      <c r="A126" s="23" t="s">
        <v>47</v>
      </c>
      <c r="B126" s="24"/>
      <c r="C126" s="24"/>
      <c r="D126" s="24"/>
      <c r="E126" s="38">
        <v>360</v>
      </c>
      <c r="H126" s="101"/>
    </row>
    <row r="127" spans="1:10" x14ac:dyDescent="0.2">
      <c r="A127" s="23" t="s">
        <v>97</v>
      </c>
      <c r="B127" s="24"/>
      <c r="C127" s="24"/>
      <c r="D127" s="24"/>
      <c r="E127" s="39">
        <v>8</v>
      </c>
      <c r="H127" s="1"/>
    </row>
    <row r="128" spans="1:10" x14ac:dyDescent="0.2">
      <c r="A128" s="23" t="s">
        <v>107</v>
      </c>
      <c r="B128" s="24"/>
      <c r="C128" s="24"/>
      <c r="D128" s="24"/>
      <c r="E128" s="39">
        <f>+E126*E127</f>
        <v>2880</v>
      </c>
      <c r="H128" s="1"/>
    </row>
    <row r="129" spans="1:10" x14ac:dyDescent="0.2">
      <c r="A129" s="23"/>
      <c r="B129" s="24"/>
      <c r="C129" s="24"/>
      <c r="D129" s="24"/>
      <c r="E129" s="37"/>
      <c r="H129" s="1"/>
    </row>
    <row r="130" spans="1:10" ht="15.75" x14ac:dyDescent="0.25">
      <c r="A130" s="24"/>
      <c r="B130" s="25"/>
      <c r="C130"/>
      <c r="D130"/>
      <c r="E130" s="42"/>
      <c r="G130" s="24"/>
      <c r="H130" s="24"/>
    </row>
    <row r="131" spans="1:10" ht="15.75" x14ac:dyDescent="0.2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99315.200000000012</v>
      </c>
      <c r="G131" s="24"/>
      <c r="H131" s="24"/>
    </row>
    <row r="132" spans="1:10" ht="15.75" x14ac:dyDescent="0.25">
      <c r="A132" s="24"/>
      <c r="B132" s="25"/>
      <c r="C132"/>
      <c r="D132"/>
      <c r="E132" s="40"/>
      <c r="G132" s="24"/>
      <c r="H132" s="24"/>
    </row>
    <row r="133" spans="1:10" ht="14.1" customHeight="1" x14ac:dyDescent="0.2">
      <c r="A133" s="23"/>
      <c r="B133" s="3"/>
      <c r="C133" s="24"/>
      <c r="D133" s="24"/>
      <c r="E133" s="24"/>
      <c r="F133" s="3"/>
      <c r="H133" s="101"/>
      <c r="I133" s="24"/>
      <c r="J133" s="37"/>
    </row>
    <row r="134" spans="1:10" ht="14.1" customHeight="1" x14ac:dyDescent="0.2">
      <c r="A134" s="23" t="s">
        <v>182</v>
      </c>
      <c r="B134" s="3"/>
      <c r="C134" s="102"/>
      <c r="D134" s="24"/>
      <c r="E134" s="24"/>
      <c r="F134" s="3"/>
      <c r="G134" s="24"/>
      <c r="H134" s="98"/>
      <c r="I134" s="24"/>
      <c r="J134" s="37"/>
    </row>
    <row r="135" spans="1:10" x14ac:dyDescent="0.2">
      <c r="A135" s="24" t="s">
        <v>183</v>
      </c>
      <c r="B135" s="24"/>
      <c r="C135" s="102">
        <f>'UPDATE 20th Apr'!E122</f>
        <v>681655.85950000002</v>
      </c>
      <c r="D135" s="24"/>
      <c r="E135" s="24"/>
      <c r="F135" s="24"/>
      <c r="G135" s="24"/>
      <c r="H135" s="98"/>
      <c r="I135" s="24"/>
      <c r="J135" s="36"/>
    </row>
    <row r="136" spans="1:10" x14ac:dyDescent="0.2">
      <c r="A136" s="1" t="s">
        <v>184</v>
      </c>
      <c r="C136" s="103">
        <f>'UPDATE 20th Apr'!H118</f>
        <v>113050</v>
      </c>
    </row>
    <row r="137" spans="1:10" x14ac:dyDescent="0.2">
      <c r="C137" s="103"/>
    </row>
    <row r="138" spans="1:10" x14ac:dyDescent="0.2">
      <c r="C138" s="103">
        <f>SUM(C135:C137)</f>
        <v>794705.85950000002</v>
      </c>
    </row>
    <row r="139" spans="1:10" x14ac:dyDescent="0.2">
      <c r="C139" s="103"/>
    </row>
    <row r="140" spans="1:10" x14ac:dyDescent="0.2">
      <c r="C140" s="103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workbookViewId="0">
      <selection activeCell="F37" sqref="F37"/>
    </sheetView>
  </sheetViews>
  <sheetFormatPr defaultRowHeight="15.75" x14ac:dyDescent="0.25"/>
  <cols>
    <col min="2" max="2" width="19.125" customWidth="1"/>
    <col min="6" max="6" width="12.125" style="71" bestFit="1" customWidth="1"/>
    <col min="15" max="15" width="12.125" bestFit="1" customWidth="1"/>
  </cols>
  <sheetData>
    <row r="2" spans="1:15" x14ac:dyDescent="0.25">
      <c r="A2" t="s">
        <v>120</v>
      </c>
      <c r="K2" t="s">
        <v>129</v>
      </c>
      <c r="O2" s="71"/>
    </row>
    <row r="3" spans="1:15" x14ac:dyDescent="0.25">
      <c r="B3" t="s">
        <v>121</v>
      </c>
      <c r="O3" s="71"/>
    </row>
    <row r="4" spans="1:15" x14ac:dyDescent="0.25">
      <c r="B4" t="s">
        <v>122</v>
      </c>
      <c r="L4" t="s">
        <v>130</v>
      </c>
      <c r="O4" s="71">
        <v>450000</v>
      </c>
    </row>
    <row r="5" spans="1:15" x14ac:dyDescent="0.25">
      <c r="B5" t="s">
        <v>138</v>
      </c>
      <c r="C5" t="s">
        <v>143</v>
      </c>
      <c r="F5" s="71" t="s">
        <v>144</v>
      </c>
      <c r="L5" t="s">
        <v>131</v>
      </c>
      <c r="O5" s="71">
        <v>50000</v>
      </c>
    </row>
    <row r="6" spans="1:15" x14ac:dyDescent="0.25">
      <c r="B6" t="s">
        <v>139</v>
      </c>
      <c r="C6" t="s">
        <v>123</v>
      </c>
      <c r="F6" s="71">
        <v>32300</v>
      </c>
      <c r="L6" t="s">
        <v>132</v>
      </c>
      <c r="O6" s="71">
        <f>F12</f>
        <v>113050</v>
      </c>
    </row>
    <row r="7" spans="1:15" x14ac:dyDescent="0.25">
      <c r="B7" t="s">
        <v>140</v>
      </c>
      <c r="C7" t="s">
        <v>124</v>
      </c>
      <c r="F7" s="71">
        <v>32300</v>
      </c>
      <c r="O7" s="71"/>
    </row>
    <row r="8" spans="1:15" x14ac:dyDescent="0.25">
      <c r="B8" t="s">
        <v>142</v>
      </c>
      <c r="C8" t="s">
        <v>125</v>
      </c>
      <c r="F8" s="71">
        <v>32300</v>
      </c>
      <c r="O8" s="71">
        <f>SUM(O4:O7)</f>
        <v>613050</v>
      </c>
    </row>
    <row r="9" spans="1:15" x14ac:dyDescent="0.25">
      <c r="B9" t="s">
        <v>141</v>
      </c>
      <c r="C9" t="s">
        <v>126</v>
      </c>
      <c r="F9" s="71">
        <f>32300/2</f>
        <v>16150</v>
      </c>
      <c r="G9" t="s">
        <v>127</v>
      </c>
      <c r="O9" s="71"/>
    </row>
    <row r="10" spans="1:15" x14ac:dyDescent="0.25">
      <c r="O10" s="71"/>
    </row>
    <row r="12" spans="1:15" x14ac:dyDescent="0.25">
      <c r="C12" t="s">
        <v>128</v>
      </c>
      <c r="F12" s="71">
        <f>SUM(F6:F11)</f>
        <v>113050</v>
      </c>
    </row>
    <row r="14" spans="1:15" s="87" customFormat="1" x14ac:dyDescent="0.25">
      <c r="C14" s="87" t="s">
        <v>177</v>
      </c>
      <c r="F14" s="88">
        <v>115000</v>
      </c>
    </row>
    <row r="17" spans="2:15" x14ac:dyDescent="0.25">
      <c r="B17" t="s">
        <v>133</v>
      </c>
      <c r="F17" s="74"/>
      <c r="I17" t="s">
        <v>151</v>
      </c>
      <c r="K17" t="s">
        <v>152</v>
      </c>
      <c r="O17" s="71">
        <f>F12-F8</f>
        <v>80750</v>
      </c>
    </row>
    <row r="18" spans="2:15" x14ac:dyDescent="0.25">
      <c r="F18" s="74"/>
    </row>
    <row r="19" spans="2:15" x14ac:dyDescent="0.25">
      <c r="C19" t="s">
        <v>134</v>
      </c>
      <c r="F19" s="74">
        <v>2880</v>
      </c>
      <c r="G19" s="72"/>
      <c r="I19" t="s">
        <v>134</v>
      </c>
      <c r="L19" s="74">
        <v>2880</v>
      </c>
    </row>
    <row r="20" spans="2:15" x14ac:dyDescent="0.25">
      <c r="C20" t="s">
        <v>135</v>
      </c>
      <c r="F20" s="74">
        <v>2880</v>
      </c>
      <c r="G20" s="72"/>
      <c r="I20" t="s">
        <v>135</v>
      </c>
      <c r="L20" s="74">
        <v>2880</v>
      </c>
    </row>
    <row r="21" spans="2:15" x14ac:dyDescent="0.25">
      <c r="C21" t="s">
        <v>136</v>
      </c>
      <c r="F21" s="74">
        <v>2880</v>
      </c>
      <c r="G21" s="72"/>
      <c r="I21" t="s">
        <v>136</v>
      </c>
      <c r="L21" s="74">
        <v>2880</v>
      </c>
    </row>
    <row r="22" spans="2:15" x14ac:dyDescent="0.25">
      <c r="C22" t="s">
        <v>137</v>
      </c>
      <c r="F22" s="74">
        <v>2880</v>
      </c>
      <c r="G22" s="72"/>
      <c r="I22" t="s">
        <v>137</v>
      </c>
      <c r="L22" s="74">
        <v>1800</v>
      </c>
    </row>
    <row r="23" spans="2:15" x14ac:dyDescent="0.25">
      <c r="C23" t="s">
        <v>145</v>
      </c>
      <c r="F23" s="74">
        <v>1800</v>
      </c>
      <c r="G23" s="72"/>
    </row>
    <row r="24" spans="2:15" x14ac:dyDescent="0.25">
      <c r="F24" s="74"/>
    </row>
    <row r="25" spans="2:15" x14ac:dyDescent="0.25">
      <c r="F25" s="74">
        <f>SUM(F19:F24)</f>
        <v>13320</v>
      </c>
      <c r="L25">
        <f>SUM(L19:L24)</f>
        <v>10440</v>
      </c>
    </row>
    <row r="26" spans="2:15" x14ac:dyDescent="0.25">
      <c r="F26" s="74"/>
    </row>
    <row r="27" spans="2:15" x14ac:dyDescent="0.25">
      <c r="B27" t="s">
        <v>146</v>
      </c>
      <c r="F27" s="74">
        <f>F25*0.6</f>
        <v>7992</v>
      </c>
      <c r="I27" t="s">
        <v>146</v>
      </c>
      <c r="L27">
        <f>L25*0.6</f>
        <v>6264</v>
      </c>
    </row>
    <row r="28" spans="2:15" x14ac:dyDescent="0.25">
      <c r="B28" t="s">
        <v>148</v>
      </c>
      <c r="F28" s="73">
        <f>F12/7992</f>
        <v>14.145395395395395</v>
      </c>
      <c r="G28" t="s">
        <v>147</v>
      </c>
      <c r="I28" t="s">
        <v>148</v>
      </c>
      <c r="L28" s="71">
        <f>O17/L27</f>
        <v>12.891123882503193</v>
      </c>
      <c r="M28" t="s">
        <v>147</v>
      </c>
    </row>
    <row r="29" spans="2:15" x14ac:dyDescent="0.25">
      <c r="B29" t="s">
        <v>149</v>
      </c>
      <c r="F29" s="71">
        <f>F28*1.2</f>
        <v>16.974474474474473</v>
      </c>
      <c r="G29" t="s">
        <v>150</v>
      </c>
      <c r="L29" s="71">
        <f>L28*1.2</f>
        <v>15.469348659003831</v>
      </c>
      <c r="M29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5"/>
  <sheetViews>
    <sheetView topLeftCell="A101" zoomScale="125" zoomScaleNormal="125" zoomScalePageLayoutView="125" workbookViewId="0">
      <selection activeCell="E112" sqref="E112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.75" x14ac:dyDescent="0.25">
      <c r="A1" s="27" t="s">
        <v>83</v>
      </c>
    </row>
    <row r="2" spans="1:7" ht="13.5" thickBot="1" x14ac:dyDescent="0.25"/>
    <row r="3" spans="1:7" ht="13.5" thickBot="1" x14ac:dyDescent="0.25">
      <c r="A3" s="115" t="s">
        <v>84</v>
      </c>
      <c r="B3" s="116"/>
      <c r="C3" s="116"/>
      <c r="D3" s="116"/>
      <c r="E3" s="117"/>
      <c r="G3" s="68" t="s">
        <v>85</v>
      </c>
    </row>
    <row r="4" spans="1:7" x14ac:dyDescent="0.2">
      <c r="G4" s="67"/>
    </row>
    <row r="5" spans="1:7" x14ac:dyDescent="0.2">
      <c r="A5" s="4" t="s">
        <v>0</v>
      </c>
      <c r="B5" s="5"/>
      <c r="C5" s="5"/>
      <c r="D5" s="35"/>
      <c r="E5" s="1"/>
      <c r="G5" s="67"/>
    </row>
    <row r="6" spans="1:7" x14ac:dyDescent="0.2">
      <c r="A6" s="6" t="s">
        <v>80</v>
      </c>
      <c r="B6" s="7"/>
      <c r="C6" s="12">
        <v>563000</v>
      </c>
      <c r="D6" s="43"/>
      <c r="E6" s="41"/>
      <c r="F6" s="41"/>
      <c r="G6" s="67"/>
    </row>
    <row r="7" spans="1:7" x14ac:dyDescent="0.2">
      <c r="A7" s="6" t="s">
        <v>104</v>
      </c>
      <c r="B7" s="7"/>
      <c r="C7" s="12">
        <v>135000</v>
      </c>
      <c r="D7" s="43"/>
      <c r="E7" s="41"/>
      <c r="F7" s="41"/>
      <c r="G7" s="67"/>
    </row>
    <row r="8" spans="1:7" x14ac:dyDescent="0.2">
      <c r="A8" s="6" t="s">
        <v>46</v>
      </c>
      <c r="B8" s="7"/>
      <c r="C8" s="61">
        <f>E131</f>
        <v>97094.400000000009</v>
      </c>
      <c r="D8" s="43"/>
      <c r="E8" s="41"/>
      <c r="F8" s="41"/>
      <c r="G8" s="67"/>
    </row>
    <row r="9" spans="1:7" x14ac:dyDescent="0.2">
      <c r="A9" s="7" t="s">
        <v>41</v>
      </c>
      <c r="B9" s="7"/>
      <c r="C9" s="45">
        <f>C6+C7+C8-E122</f>
        <v>8.2360000000335276E-2</v>
      </c>
      <c r="D9" s="43"/>
      <c r="E9" s="41"/>
      <c r="F9" s="41"/>
      <c r="G9" s="67"/>
    </row>
    <row r="10" spans="1:7" x14ac:dyDescent="0.2">
      <c r="A10" s="24"/>
      <c r="B10" s="24"/>
      <c r="C10" s="66"/>
      <c r="D10" s="35"/>
      <c r="E10" s="41"/>
      <c r="G10" s="67"/>
    </row>
    <row r="11" spans="1:7" ht="15.75" x14ac:dyDescent="0.25">
      <c r="A11" s="51" t="s">
        <v>80</v>
      </c>
      <c r="B11" s="46"/>
      <c r="C11" s="46"/>
      <c r="D11" s="46"/>
      <c r="E11" s="47"/>
      <c r="G11" s="67"/>
    </row>
    <row r="12" spans="1:7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</row>
    <row r="13" spans="1:7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</row>
    <row r="14" spans="1:7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</row>
    <row r="15" spans="1:7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</row>
    <row r="16" spans="1:7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</row>
    <row r="17" spans="1:7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</row>
    <row r="18" spans="1:7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</row>
    <row r="19" spans="1:7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</row>
    <row r="20" spans="1:7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</row>
    <row r="21" spans="1:7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</row>
    <row r="22" spans="1:7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</row>
    <row r="23" spans="1:7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</row>
    <row r="24" spans="1:7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</row>
    <row r="25" spans="1:7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0">B25*C25*D25</f>
        <v>8500</v>
      </c>
      <c r="G25" s="67"/>
    </row>
    <row r="26" spans="1:7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0"/>
        <v>4500</v>
      </c>
      <c r="G26" s="67"/>
    </row>
    <row r="27" spans="1:7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0"/>
        <v>3375</v>
      </c>
      <c r="G27" s="67"/>
    </row>
    <row r="28" spans="1:7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0"/>
        <v>3375</v>
      </c>
      <c r="G28" s="67"/>
    </row>
    <row r="29" spans="1:7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0"/>
        <v>12000</v>
      </c>
      <c r="G29" s="67"/>
    </row>
    <row r="30" spans="1:7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0"/>
        <v>2000</v>
      </c>
      <c r="G30" s="67"/>
    </row>
    <row r="31" spans="1:7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0"/>
        <v>6500</v>
      </c>
      <c r="G31" s="67"/>
    </row>
    <row r="32" spans="1:7" x14ac:dyDescent="0.2">
      <c r="A32" s="28" t="s">
        <v>112</v>
      </c>
      <c r="B32" s="7">
        <v>2</v>
      </c>
      <c r="C32" s="30">
        <v>500</v>
      </c>
      <c r="D32" s="29">
        <v>4</v>
      </c>
      <c r="E32" s="8">
        <f t="shared" si="0"/>
        <v>4000</v>
      </c>
      <c r="G32" s="67"/>
    </row>
    <row r="33" spans="1:7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0"/>
        <v>3500</v>
      </c>
      <c r="G33" s="67"/>
    </row>
    <row r="34" spans="1:7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0"/>
        <v>3000</v>
      </c>
      <c r="G34" s="67"/>
    </row>
    <row r="35" spans="1:7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0"/>
        <v>18000</v>
      </c>
      <c r="G35" s="67"/>
    </row>
    <row r="36" spans="1:7" x14ac:dyDescent="0.2">
      <c r="A36" s="28" t="s">
        <v>105</v>
      </c>
      <c r="B36" s="7">
        <v>1</v>
      </c>
      <c r="C36" s="30">
        <v>1300</v>
      </c>
      <c r="D36" s="29">
        <v>10</v>
      </c>
      <c r="E36" s="8">
        <f t="shared" si="0"/>
        <v>13000</v>
      </c>
      <c r="G36" s="67"/>
    </row>
    <row r="37" spans="1:7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0"/>
        <v>38000</v>
      </c>
      <c r="G37" s="67"/>
    </row>
    <row r="38" spans="1:7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0"/>
        <v>5700</v>
      </c>
      <c r="G38" s="67"/>
    </row>
    <row r="39" spans="1:7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0"/>
        <v>13000</v>
      </c>
      <c r="G39" s="67"/>
    </row>
    <row r="40" spans="1:7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0"/>
        <v>3000</v>
      </c>
      <c r="G40" s="67"/>
    </row>
    <row r="41" spans="1:7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0"/>
        <v>14000</v>
      </c>
      <c r="G41" s="67"/>
    </row>
    <row r="42" spans="1:7" x14ac:dyDescent="0.2">
      <c r="A42" s="9" t="s">
        <v>7</v>
      </c>
      <c r="B42" s="10"/>
      <c r="C42" s="10"/>
      <c r="D42" s="10"/>
      <c r="E42" s="11">
        <f>SUM(E13:E41)</f>
        <v>272400</v>
      </c>
      <c r="G42" s="67"/>
    </row>
    <row r="43" spans="1:7" ht="13.5" thickBot="1" x14ac:dyDescent="0.25">
      <c r="A43" s="16"/>
      <c r="G43" s="67"/>
    </row>
    <row r="44" spans="1:7" ht="13.5" thickBot="1" x14ac:dyDescent="0.25">
      <c r="A44" s="52" t="s">
        <v>87</v>
      </c>
      <c r="B44" s="53"/>
      <c r="C44" s="53"/>
      <c r="D44" s="53"/>
      <c r="E44" s="54"/>
      <c r="G44" s="67"/>
    </row>
    <row r="45" spans="1:7" x14ac:dyDescent="0.2">
      <c r="A45" s="28" t="s">
        <v>8</v>
      </c>
      <c r="B45" s="7">
        <v>38</v>
      </c>
      <c r="C45" s="14">
        <v>500</v>
      </c>
      <c r="D45" s="7">
        <v>4.5</v>
      </c>
      <c r="E45" s="26">
        <f t="shared" ref="E45:E50" si="1">B45*C45*D45</f>
        <v>85500</v>
      </c>
      <c r="F45" s="1">
        <v>38</v>
      </c>
      <c r="G45" s="69">
        <f t="shared" ref="G45:G50" si="2">F45*C45</f>
        <v>19000</v>
      </c>
    </row>
    <row r="46" spans="1:7" x14ac:dyDescent="0.2">
      <c r="A46" s="28" t="s">
        <v>9</v>
      </c>
      <c r="B46" s="7">
        <v>1</v>
      </c>
      <c r="C46" s="14">
        <v>750</v>
      </c>
      <c r="D46" s="7">
        <v>4.5</v>
      </c>
      <c r="E46" s="26">
        <f t="shared" si="1"/>
        <v>3375</v>
      </c>
      <c r="F46" s="1">
        <v>1</v>
      </c>
      <c r="G46" s="69">
        <f t="shared" si="2"/>
        <v>750</v>
      </c>
    </row>
    <row r="47" spans="1:7" x14ac:dyDescent="0.2">
      <c r="A47" s="31" t="s">
        <v>81</v>
      </c>
      <c r="B47" s="7">
        <v>1</v>
      </c>
      <c r="C47" s="30">
        <v>850</v>
      </c>
      <c r="D47" s="29">
        <v>4.5</v>
      </c>
      <c r="E47" s="8">
        <f t="shared" si="1"/>
        <v>3825</v>
      </c>
      <c r="F47" s="1">
        <v>1</v>
      </c>
      <c r="G47" s="69">
        <f t="shared" si="2"/>
        <v>850</v>
      </c>
    </row>
    <row r="48" spans="1:7" x14ac:dyDescent="0.2">
      <c r="A48" s="64" t="s">
        <v>111</v>
      </c>
      <c r="B48" s="7">
        <v>2</v>
      </c>
      <c r="C48" s="30">
        <v>500</v>
      </c>
      <c r="D48" s="29">
        <v>4.5</v>
      </c>
      <c r="E48" s="8">
        <f t="shared" si="1"/>
        <v>4500</v>
      </c>
      <c r="F48" s="1">
        <v>2</v>
      </c>
      <c r="G48" s="69">
        <f t="shared" si="2"/>
        <v>1000</v>
      </c>
    </row>
    <row r="49" spans="1:7" x14ac:dyDescent="0.2">
      <c r="A49" s="28" t="s">
        <v>67</v>
      </c>
      <c r="B49" s="7">
        <v>2</v>
      </c>
      <c r="C49" s="30">
        <v>500</v>
      </c>
      <c r="D49" s="29">
        <v>4.5</v>
      </c>
      <c r="E49" s="8">
        <f t="shared" si="1"/>
        <v>4500</v>
      </c>
      <c r="F49" s="1">
        <v>2</v>
      </c>
      <c r="G49" s="69">
        <f t="shared" si="2"/>
        <v>1000</v>
      </c>
    </row>
    <row r="50" spans="1:7" x14ac:dyDescent="0.2">
      <c r="A50" s="28" t="s">
        <v>35</v>
      </c>
      <c r="B50" s="7">
        <v>2</v>
      </c>
      <c r="C50" s="14">
        <v>500</v>
      </c>
      <c r="D50" s="7">
        <v>4.5</v>
      </c>
      <c r="E50" s="26">
        <f t="shared" si="1"/>
        <v>4500</v>
      </c>
      <c r="F50" s="1">
        <v>2</v>
      </c>
      <c r="G50" s="69">
        <f t="shared" si="2"/>
        <v>1000</v>
      </c>
    </row>
    <row r="51" spans="1:7" x14ac:dyDescent="0.2">
      <c r="A51" s="9" t="s">
        <v>7</v>
      </c>
      <c r="B51" s="10"/>
      <c r="C51" s="17"/>
      <c r="D51" s="10"/>
      <c r="E51" s="11">
        <f>SUM(E45:E50)</f>
        <v>106200</v>
      </c>
      <c r="G51" s="67"/>
    </row>
    <row r="52" spans="1:7" ht="13.5" thickBot="1" x14ac:dyDescent="0.25">
      <c r="A52" s="18"/>
      <c r="G52" s="67"/>
    </row>
    <row r="53" spans="1:7" ht="13.5" thickBot="1" x14ac:dyDescent="0.25">
      <c r="A53" s="52" t="s">
        <v>10</v>
      </c>
      <c r="B53" s="53"/>
      <c r="C53" s="53"/>
      <c r="D53" s="53"/>
      <c r="E53" s="54"/>
      <c r="G53" s="67"/>
    </row>
    <row r="54" spans="1:7" x14ac:dyDescent="0.2">
      <c r="A54" s="31" t="s">
        <v>62</v>
      </c>
      <c r="B54" s="32">
        <v>1</v>
      </c>
      <c r="C54" s="33">
        <v>120</v>
      </c>
      <c r="D54" s="32">
        <v>40</v>
      </c>
      <c r="E54" s="34">
        <f t="shared" ref="E54:E69" si="3">B54*C54*D54</f>
        <v>4800</v>
      </c>
      <c r="G54" s="69"/>
    </row>
    <row r="55" spans="1:7" x14ac:dyDescent="0.2">
      <c r="A55" s="28" t="s">
        <v>108</v>
      </c>
      <c r="B55" s="7">
        <v>3</v>
      </c>
      <c r="C55" s="14">
        <v>120</v>
      </c>
      <c r="D55" s="7">
        <v>9</v>
      </c>
      <c r="E55" s="8">
        <f t="shared" si="3"/>
        <v>3240</v>
      </c>
      <c r="G55" s="67"/>
    </row>
    <row r="56" spans="1:7" x14ac:dyDescent="0.2">
      <c r="A56" s="28" t="s">
        <v>114</v>
      </c>
      <c r="B56" s="7">
        <v>1</v>
      </c>
      <c r="C56" s="14">
        <v>120</v>
      </c>
      <c r="D56" s="7">
        <v>4</v>
      </c>
      <c r="E56" s="8">
        <f t="shared" si="3"/>
        <v>480</v>
      </c>
      <c r="G56" s="67"/>
    </row>
    <row r="57" spans="1:7" x14ac:dyDescent="0.2">
      <c r="A57" s="28" t="s">
        <v>109</v>
      </c>
      <c r="B57" s="7">
        <v>1</v>
      </c>
      <c r="C57" s="14">
        <v>120</v>
      </c>
      <c r="D57" s="7">
        <v>5</v>
      </c>
      <c r="E57" s="8">
        <f t="shared" si="3"/>
        <v>600</v>
      </c>
      <c r="G57" s="69"/>
    </row>
    <row r="58" spans="1:7" x14ac:dyDescent="0.2">
      <c r="A58" s="28" t="s">
        <v>95</v>
      </c>
      <c r="B58" s="7">
        <v>1</v>
      </c>
      <c r="C58" s="14">
        <v>120</v>
      </c>
      <c r="D58" s="7">
        <v>9</v>
      </c>
      <c r="E58" s="8">
        <f t="shared" si="3"/>
        <v>1080</v>
      </c>
      <c r="G58" s="67"/>
    </row>
    <row r="59" spans="1:7" x14ac:dyDescent="0.2">
      <c r="A59" s="28" t="s">
        <v>103</v>
      </c>
      <c r="B59" s="7">
        <v>32</v>
      </c>
      <c r="C59" s="14">
        <v>120</v>
      </c>
      <c r="D59" s="7">
        <v>2.5</v>
      </c>
      <c r="E59" s="8">
        <f t="shared" si="3"/>
        <v>9600</v>
      </c>
      <c r="G59" s="67"/>
    </row>
    <row r="60" spans="1:7" x14ac:dyDescent="0.2">
      <c r="A60" s="28" t="s">
        <v>58</v>
      </c>
      <c r="B60" s="7">
        <v>32</v>
      </c>
      <c r="C60" s="14">
        <v>120</v>
      </c>
      <c r="D60" s="7">
        <v>4.5</v>
      </c>
      <c r="E60" s="8">
        <f t="shared" si="3"/>
        <v>17280</v>
      </c>
      <c r="F60" s="1">
        <v>32</v>
      </c>
      <c r="G60" s="69">
        <f>F60*C60</f>
        <v>3840</v>
      </c>
    </row>
    <row r="61" spans="1:7" x14ac:dyDescent="0.2">
      <c r="A61" s="28" t="s">
        <v>110</v>
      </c>
      <c r="B61" s="7">
        <v>1</v>
      </c>
      <c r="C61" s="14">
        <v>120</v>
      </c>
      <c r="D61" s="7">
        <v>4</v>
      </c>
      <c r="E61" s="8">
        <f t="shared" si="3"/>
        <v>480</v>
      </c>
      <c r="G61" s="67"/>
    </row>
    <row r="62" spans="1:7" x14ac:dyDescent="0.2">
      <c r="A62" s="28" t="s">
        <v>113</v>
      </c>
      <c r="B62" s="7">
        <v>1</v>
      </c>
      <c r="C62" s="14">
        <v>120</v>
      </c>
      <c r="D62" s="7">
        <v>3</v>
      </c>
      <c r="E62" s="8">
        <f t="shared" si="3"/>
        <v>360</v>
      </c>
      <c r="G62" s="69"/>
    </row>
    <row r="63" spans="1:7" x14ac:dyDescent="0.2">
      <c r="A63" s="28" t="s">
        <v>74</v>
      </c>
      <c r="B63" s="7">
        <v>2</v>
      </c>
      <c r="C63" s="14">
        <v>120</v>
      </c>
      <c r="D63" s="7">
        <v>2.5</v>
      </c>
      <c r="E63" s="8">
        <f t="shared" si="3"/>
        <v>600</v>
      </c>
      <c r="F63" s="1">
        <v>1</v>
      </c>
      <c r="G63" s="69">
        <f>F63*C63</f>
        <v>120</v>
      </c>
    </row>
    <row r="64" spans="1:7" x14ac:dyDescent="0.2">
      <c r="A64" s="28" t="s">
        <v>75</v>
      </c>
      <c r="B64" s="7">
        <v>2</v>
      </c>
      <c r="C64" s="14">
        <v>120</v>
      </c>
      <c r="D64" s="7">
        <v>4.5</v>
      </c>
      <c r="E64" s="8">
        <f t="shared" si="3"/>
        <v>1080</v>
      </c>
      <c r="F64" s="1">
        <v>1</v>
      </c>
      <c r="G64" s="69">
        <f>F64*C64</f>
        <v>120</v>
      </c>
    </row>
    <row r="65" spans="1:7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3"/>
        <v>5400</v>
      </c>
      <c r="G65" s="67"/>
    </row>
    <row r="66" spans="1:7" x14ac:dyDescent="0.2">
      <c r="A66" s="28" t="s">
        <v>115</v>
      </c>
      <c r="B66" s="7">
        <v>6</v>
      </c>
      <c r="C66" s="14">
        <v>100</v>
      </c>
      <c r="D66" s="7">
        <v>2.5</v>
      </c>
      <c r="E66" s="8">
        <f t="shared" si="3"/>
        <v>1500</v>
      </c>
      <c r="F66" s="1">
        <v>6</v>
      </c>
      <c r="G66" s="69">
        <f>F66*C66</f>
        <v>600</v>
      </c>
    </row>
    <row r="67" spans="1:7" x14ac:dyDescent="0.2">
      <c r="A67" s="28" t="s">
        <v>116</v>
      </c>
      <c r="B67" s="7">
        <v>6</v>
      </c>
      <c r="C67" s="14">
        <v>120</v>
      </c>
      <c r="D67" s="7">
        <v>2.5</v>
      </c>
      <c r="E67" s="8">
        <f t="shared" si="3"/>
        <v>1800</v>
      </c>
      <c r="F67" s="1">
        <v>6</v>
      </c>
      <c r="G67" s="69">
        <f>F67*C67</f>
        <v>720</v>
      </c>
    </row>
    <row r="68" spans="1:7" x14ac:dyDescent="0.2">
      <c r="A68" s="28" t="s">
        <v>117</v>
      </c>
      <c r="B68" s="7">
        <v>6</v>
      </c>
      <c r="C68" s="14">
        <v>100</v>
      </c>
      <c r="D68" s="7">
        <v>4.5</v>
      </c>
      <c r="E68" s="8">
        <f t="shared" si="3"/>
        <v>2700</v>
      </c>
      <c r="G68" s="69"/>
    </row>
    <row r="69" spans="1:7" x14ac:dyDescent="0.2">
      <c r="A69" s="28" t="s">
        <v>118</v>
      </c>
      <c r="B69" s="7">
        <v>6</v>
      </c>
      <c r="C69" s="14">
        <v>120</v>
      </c>
      <c r="D69" s="7">
        <v>4.5</v>
      </c>
      <c r="E69" s="8">
        <f t="shared" si="3"/>
        <v>3240</v>
      </c>
      <c r="G69" s="69"/>
    </row>
    <row r="70" spans="1:7" x14ac:dyDescent="0.2">
      <c r="A70" s="28" t="s">
        <v>60</v>
      </c>
      <c r="B70" s="7"/>
      <c r="C70" s="7"/>
      <c r="D70" s="7"/>
      <c r="E70" s="8">
        <v>5000</v>
      </c>
      <c r="G70" s="67"/>
    </row>
    <row r="71" spans="1:7" x14ac:dyDescent="0.2">
      <c r="A71" s="28" t="s">
        <v>57</v>
      </c>
      <c r="B71" s="7"/>
      <c r="C71" s="7"/>
      <c r="D71" s="7"/>
      <c r="E71" s="8">
        <v>5000</v>
      </c>
      <c r="G71" s="67"/>
    </row>
    <row r="72" spans="1:7" x14ac:dyDescent="0.2">
      <c r="A72" s="28" t="s">
        <v>89</v>
      </c>
      <c r="B72" s="7"/>
      <c r="C72" s="7"/>
      <c r="D72" s="7"/>
      <c r="E72" s="8">
        <v>2500</v>
      </c>
      <c r="G72" s="67"/>
    </row>
    <row r="73" spans="1:7" x14ac:dyDescent="0.2">
      <c r="A73" s="28" t="s">
        <v>51</v>
      </c>
      <c r="B73" s="7"/>
      <c r="C73" s="7"/>
      <c r="D73" s="7"/>
      <c r="E73" s="8">
        <v>5000</v>
      </c>
      <c r="G73" s="67"/>
    </row>
    <row r="74" spans="1:7" x14ac:dyDescent="0.2">
      <c r="A74" s="9" t="s">
        <v>7</v>
      </c>
      <c r="B74" s="7"/>
      <c r="C74" s="7"/>
      <c r="D74" s="7"/>
      <c r="E74" s="11">
        <f>SUM(E54:E73)</f>
        <v>71740</v>
      </c>
      <c r="G74" s="67"/>
    </row>
    <row r="75" spans="1:7" ht="13.5" thickBot="1" x14ac:dyDescent="0.25">
      <c r="A75" s="18"/>
      <c r="G75" s="67"/>
    </row>
    <row r="76" spans="1:7" x14ac:dyDescent="0.2">
      <c r="A76" s="55" t="s">
        <v>11</v>
      </c>
      <c r="B76" s="56"/>
      <c r="C76" s="56"/>
      <c r="D76" s="56"/>
      <c r="E76" s="57"/>
      <c r="G76" s="67"/>
    </row>
    <row r="77" spans="1:7" x14ac:dyDescent="0.2">
      <c r="A77" s="6" t="s">
        <v>72</v>
      </c>
      <c r="B77" s="7"/>
      <c r="C77" s="7"/>
      <c r="D77" s="7"/>
      <c r="E77" s="8">
        <v>7500</v>
      </c>
      <c r="G77" s="67"/>
    </row>
    <row r="78" spans="1:7" x14ac:dyDescent="0.2">
      <c r="A78" s="6" t="s">
        <v>12</v>
      </c>
      <c r="B78" s="7"/>
      <c r="C78" s="7"/>
      <c r="D78" s="7"/>
      <c r="E78" s="8">
        <v>150000</v>
      </c>
      <c r="G78" s="69"/>
    </row>
    <row r="79" spans="1:7" x14ac:dyDescent="0.2">
      <c r="A79" s="6" t="s">
        <v>13</v>
      </c>
      <c r="B79" s="7"/>
      <c r="C79" s="7"/>
      <c r="D79" s="7"/>
      <c r="E79" s="8">
        <v>5000</v>
      </c>
      <c r="G79" s="67"/>
    </row>
    <row r="80" spans="1:7" x14ac:dyDescent="0.2">
      <c r="A80" s="6" t="s">
        <v>31</v>
      </c>
      <c r="B80" s="7"/>
      <c r="C80" s="7"/>
      <c r="D80" s="7"/>
      <c r="E80" s="8">
        <v>5000</v>
      </c>
      <c r="G80" s="67"/>
    </row>
    <row r="81" spans="1:7" x14ac:dyDescent="0.2">
      <c r="A81" s="28" t="s">
        <v>14</v>
      </c>
      <c r="B81" s="7"/>
      <c r="C81" s="7"/>
      <c r="D81" s="7"/>
      <c r="E81" s="8">
        <v>80000</v>
      </c>
      <c r="G81" s="69">
        <v>1000</v>
      </c>
    </row>
    <row r="82" spans="1:7" x14ac:dyDescent="0.2">
      <c r="A82" s="28" t="s">
        <v>26</v>
      </c>
      <c r="B82" s="7"/>
      <c r="C82" s="7"/>
      <c r="D82" s="7"/>
      <c r="E82" s="8">
        <v>1500</v>
      </c>
      <c r="G82" s="67"/>
    </row>
    <row r="83" spans="1:7" x14ac:dyDescent="0.2">
      <c r="A83" s="28" t="s">
        <v>92</v>
      </c>
      <c r="B83" s="7"/>
      <c r="C83" s="7"/>
      <c r="D83" s="7"/>
      <c r="E83" s="8">
        <v>3000</v>
      </c>
      <c r="G83" s="67"/>
    </row>
    <row r="84" spans="1:7" x14ac:dyDescent="0.2">
      <c r="A84" s="6" t="s">
        <v>15</v>
      </c>
      <c r="B84" s="7"/>
      <c r="C84" s="7"/>
      <c r="D84" s="7"/>
      <c r="E84" s="8">
        <v>5000</v>
      </c>
      <c r="G84" s="67"/>
    </row>
    <row r="85" spans="1:7" x14ac:dyDescent="0.2">
      <c r="A85" s="9" t="s">
        <v>7</v>
      </c>
      <c r="B85" s="7"/>
      <c r="C85" s="7"/>
      <c r="D85" s="7"/>
      <c r="E85" s="11">
        <f>SUM(E77:E84)</f>
        <v>257000</v>
      </c>
      <c r="G85" s="67"/>
    </row>
    <row r="86" spans="1:7" ht="13.5" thickBot="1" x14ac:dyDescent="0.25">
      <c r="A86" s="16"/>
      <c r="G86" s="67"/>
    </row>
    <row r="87" spans="1:7" x14ac:dyDescent="0.2">
      <c r="A87" s="55" t="s">
        <v>16</v>
      </c>
      <c r="B87" s="56"/>
      <c r="C87" s="56"/>
      <c r="D87" s="56"/>
      <c r="E87" s="57"/>
      <c r="G87" s="67"/>
    </row>
    <row r="88" spans="1:7" x14ac:dyDescent="0.2">
      <c r="A88" s="6" t="s">
        <v>79</v>
      </c>
      <c r="B88" s="7">
        <v>1</v>
      </c>
      <c r="C88" s="14">
        <v>500</v>
      </c>
      <c r="D88" s="7">
        <v>6</v>
      </c>
      <c r="E88" s="8">
        <f>B88*C88*D88</f>
        <v>3000</v>
      </c>
      <c r="F88" s="1">
        <v>1</v>
      </c>
      <c r="G88" s="69">
        <f>F88*C88</f>
        <v>500</v>
      </c>
    </row>
    <row r="89" spans="1:7" x14ac:dyDescent="0.2">
      <c r="A89" s="6" t="s">
        <v>71</v>
      </c>
      <c r="B89" s="7">
        <v>12</v>
      </c>
      <c r="C89" s="14">
        <v>0</v>
      </c>
      <c r="D89" s="7">
        <v>5.5</v>
      </c>
      <c r="E89" s="8">
        <f>B89*C89*D89</f>
        <v>0</v>
      </c>
      <c r="F89" s="1">
        <v>12</v>
      </c>
      <c r="G89" s="69">
        <f>F89*C89</f>
        <v>0</v>
      </c>
    </row>
    <row r="90" spans="1:7" x14ac:dyDescent="0.2">
      <c r="A90" s="6" t="s">
        <v>70</v>
      </c>
      <c r="B90" s="7">
        <v>4</v>
      </c>
      <c r="C90" s="14">
        <v>0</v>
      </c>
      <c r="D90" s="7">
        <v>5.5</v>
      </c>
      <c r="E90" s="8">
        <f>B90*C90*D90</f>
        <v>0</v>
      </c>
      <c r="F90" s="1">
        <v>4</v>
      </c>
      <c r="G90" s="69">
        <f>F90*C90</f>
        <v>0</v>
      </c>
    </row>
    <row r="91" spans="1:7" x14ac:dyDescent="0.2">
      <c r="A91" s="9" t="s">
        <v>7</v>
      </c>
      <c r="B91" s="7"/>
      <c r="C91" s="7"/>
      <c r="D91" s="7"/>
      <c r="E91" s="11">
        <f>SUM(E88:E89)</f>
        <v>3000</v>
      </c>
      <c r="G91" s="67"/>
    </row>
    <row r="92" spans="1:7" x14ac:dyDescent="0.2">
      <c r="A92" s="16"/>
      <c r="G92" s="67"/>
    </row>
    <row r="93" spans="1:7" x14ac:dyDescent="0.2">
      <c r="A93" s="58" t="s">
        <v>24</v>
      </c>
      <c r="B93" s="46"/>
      <c r="C93" s="46"/>
      <c r="D93" s="46"/>
      <c r="E93" s="47"/>
      <c r="G93" s="67"/>
    </row>
    <row r="94" spans="1:7" x14ac:dyDescent="0.2">
      <c r="A94" s="6" t="s">
        <v>25</v>
      </c>
      <c r="B94" s="7">
        <v>1</v>
      </c>
      <c r="C94" s="14">
        <v>100</v>
      </c>
      <c r="D94" s="7">
        <v>5</v>
      </c>
      <c r="E94" s="8">
        <f>B94*C94*D94</f>
        <v>500</v>
      </c>
      <c r="F94" s="1">
        <v>1</v>
      </c>
      <c r="G94" s="69">
        <f>F94*C94</f>
        <v>100</v>
      </c>
    </row>
    <row r="95" spans="1:7" x14ac:dyDescent="0.2">
      <c r="A95" s="6" t="s">
        <v>42</v>
      </c>
      <c r="B95" s="7">
        <v>1</v>
      </c>
      <c r="C95" s="14">
        <v>300</v>
      </c>
      <c r="D95" s="7">
        <v>5</v>
      </c>
      <c r="E95" s="8">
        <f>B95*C95*D95</f>
        <v>1500</v>
      </c>
      <c r="F95" s="1">
        <v>1</v>
      </c>
      <c r="G95" s="69">
        <f>F95*C95</f>
        <v>300</v>
      </c>
    </row>
    <row r="96" spans="1:7" x14ac:dyDescent="0.2">
      <c r="A96" s="6" t="s">
        <v>30</v>
      </c>
      <c r="B96" s="7">
        <v>1</v>
      </c>
      <c r="C96" s="14">
        <v>300</v>
      </c>
      <c r="D96" s="7">
        <v>5</v>
      </c>
      <c r="E96" s="8">
        <f>B96*C96*D96</f>
        <v>1500</v>
      </c>
      <c r="F96" s="1">
        <v>1</v>
      </c>
      <c r="G96" s="69">
        <f>F96*C96</f>
        <v>300</v>
      </c>
    </row>
    <row r="97" spans="1:7" x14ac:dyDescent="0.2">
      <c r="A97" s="6" t="s">
        <v>27</v>
      </c>
      <c r="B97" s="7">
        <v>1</v>
      </c>
      <c r="C97" s="14">
        <v>200</v>
      </c>
      <c r="D97" s="7">
        <v>5</v>
      </c>
      <c r="E97" s="8">
        <f>B97*C97*D97</f>
        <v>1000</v>
      </c>
      <c r="F97" s="1">
        <v>1</v>
      </c>
      <c r="G97" s="69">
        <f>F97*C97</f>
        <v>200</v>
      </c>
    </row>
    <row r="98" spans="1:7" x14ac:dyDescent="0.2">
      <c r="A98" s="9" t="s">
        <v>7</v>
      </c>
      <c r="B98" s="7"/>
      <c r="C98" s="7"/>
      <c r="D98" s="7"/>
      <c r="E98" s="11">
        <f>SUM(E94:E97)</f>
        <v>4500</v>
      </c>
      <c r="G98" s="67"/>
    </row>
    <row r="99" spans="1:7" ht="13.5" thickBot="1" x14ac:dyDescent="0.25">
      <c r="A99" s="16"/>
      <c r="G99" s="67"/>
    </row>
    <row r="100" spans="1:7" x14ac:dyDescent="0.2">
      <c r="A100" s="55" t="s">
        <v>17</v>
      </c>
      <c r="B100" s="56"/>
      <c r="C100" s="56"/>
      <c r="D100" s="56"/>
      <c r="E100" s="57"/>
      <c r="G100" s="67"/>
    </row>
    <row r="101" spans="1:7" x14ac:dyDescent="0.2">
      <c r="A101" s="6" t="s">
        <v>44</v>
      </c>
      <c r="B101" s="7"/>
      <c r="C101" s="7"/>
      <c r="D101" s="7"/>
      <c r="E101" s="19">
        <v>2000</v>
      </c>
      <c r="G101" s="67"/>
    </row>
    <row r="102" spans="1:7" x14ac:dyDescent="0.2">
      <c r="A102" s="6" t="s">
        <v>18</v>
      </c>
      <c r="B102" s="7"/>
      <c r="C102" s="7"/>
      <c r="D102" s="7"/>
      <c r="E102" s="19">
        <v>5000</v>
      </c>
      <c r="G102" s="67"/>
    </row>
    <row r="103" spans="1:7" x14ac:dyDescent="0.2">
      <c r="A103" s="6" t="s">
        <v>19</v>
      </c>
      <c r="B103" s="7"/>
      <c r="C103" s="7"/>
      <c r="D103" s="7"/>
      <c r="E103" s="19">
        <v>1000</v>
      </c>
      <c r="G103" s="67"/>
    </row>
    <row r="104" spans="1:7" x14ac:dyDescent="0.2">
      <c r="A104" s="6" t="s">
        <v>23</v>
      </c>
      <c r="B104" s="7"/>
      <c r="C104" s="7"/>
      <c r="D104" s="7"/>
      <c r="E104" s="19">
        <v>1500</v>
      </c>
      <c r="G104" s="67"/>
    </row>
    <row r="105" spans="1:7" x14ac:dyDescent="0.2">
      <c r="A105" s="9" t="s">
        <v>7</v>
      </c>
      <c r="B105" s="10"/>
      <c r="C105" s="10"/>
      <c r="D105" s="10"/>
      <c r="E105" s="11">
        <f>SUM(E101:E104)</f>
        <v>9500</v>
      </c>
      <c r="G105" s="67"/>
    </row>
    <row r="106" spans="1:7" x14ac:dyDescent="0.2">
      <c r="A106" s="16"/>
      <c r="G106" s="67"/>
    </row>
    <row r="107" spans="1:7" x14ac:dyDescent="0.2">
      <c r="A107" s="58" t="s">
        <v>20</v>
      </c>
      <c r="B107" s="46"/>
      <c r="C107" s="46"/>
      <c r="D107" s="46"/>
      <c r="E107" s="47"/>
      <c r="G107" s="67"/>
    </row>
    <row r="108" spans="1:7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</row>
    <row r="109" spans="1:7" x14ac:dyDescent="0.2">
      <c r="A109" s="9" t="s">
        <v>7</v>
      </c>
      <c r="B109" s="10"/>
      <c r="C109" s="10"/>
      <c r="D109" s="10"/>
      <c r="E109" s="11">
        <f>SUM(E108)</f>
        <v>600</v>
      </c>
      <c r="G109" s="67"/>
    </row>
    <row r="110" spans="1:7" x14ac:dyDescent="0.2">
      <c r="A110" s="16"/>
      <c r="G110" s="67"/>
    </row>
    <row r="111" spans="1:7" x14ac:dyDescent="0.2">
      <c r="A111" s="58" t="s">
        <v>90</v>
      </c>
      <c r="B111" s="46"/>
      <c r="C111" s="46"/>
      <c r="D111" s="46"/>
      <c r="E111" s="47"/>
      <c r="G111" s="67"/>
    </row>
    <row r="112" spans="1:7" s="44" customFormat="1" x14ac:dyDescent="0.2">
      <c r="A112" s="6" t="s">
        <v>96</v>
      </c>
      <c r="B112" s="7"/>
      <c r="C112" s="14"/>
      <c r="D112" s="7"/>
      <c r="E112" s="8">
        <v>15000</v>
      </c>
      <c r="G112" s="67"/>
    </row>
    <row r="113" spans="1:10" x14ac:dyDescent="0.2">
      <c r="A113" s="6" t="s">
        <v>40</v>
      </c>
      <c r="B113" s="7"/>
      <c r="C113" s="7"/>
      <c r="D113" s="7"/>
      <c r="E113" s="8">
        <v>2000</v>
      </c>
      <c r="G113" s="67"/>
    </row>
    <row r="114" spans="1:10" x14ac:dyDescent="0.2">
      <c r="A114" s="6" t="s">
        <v>21</v>
      </c>
      <c r="B114" s="7"/>
      <c r="C114" s="7"/>
      <c r="D114" s="7"/>
      <c r="E114" s="8">
        <v>0</v>
      </c>
      <c r="G114" s="67"/>
    </row>
    <row r="115" spans="1:10" x14ac:dyDescent="0.2">
      <c r="A115" s="6" t="s">
        <v>38</v>
      </c>
      <c r="B115" s="7"/>
      <c r="C115" s="7"/>
      <c r="D115" s="7"/>
      <c r="E115" s="8">
        <v>15000</v>
      </c>
      <c r="G115" s="69"/>
    </row>
    <row r="116" spans="1:10" x14ac:dyDescent="0.2">
      <c r="A116" s="9" t="s">
        <v>7</v>
      </c>
      <c r="B116" s="7"/>
      <c r="C116" s="7"/>
      <c r="D116" s="7"/>
      <c r="E116" s="11">
        <f>SUM(E112:E115)</f>
        <v>32000</v>
      </c>
      <c r="G116" s="67"/>
    </row>
    <row r="117" spans="1:10" x14ac:dyDescent="0.2">
      <c r="A117" s="16"/>
      <c r="G117" s="67"/>
    </row>
    <row r="118" spans="1:10" s="3" customFormat="1" ht="15.75" thickBot="1" x14ac:dyDescent="0.3">
      <c r="A118" s="59" t="s">
        <v>100</v>
      </c>
      <c r="B118" s="49"/>
      <c r="C118" s="49"/>
      <c r="D118" s="49"/>
      <c r="E118" s="50">
        <f>E116+E109+E105+E98+E91+E85+E51+E42+E74</f>
        <v>756940</v>
      </c>
      <c r="G118" s="70">
        <f>SUM(G13:G117)</f>
        <v>31400</v>
      </c>
      <c r="J118" s="3">
        <f>I118/1.2</f>
        <v>0</v>
      </c>
    </row>
    <row r="119" spans="1:10" s="20" customFormat="1" x14ac:dyDescent="0.2">
      <c r="A119" s="16"/>
      <c r="E119" s="21"/>
      <c r="I119" s="22"/>
    </row>
    <row r="120" spans="1:10" x14ac:dyDescent="0.2">
      <c r="A120" s="59" t="s">
        <v>119</v>
      </c>
      <c r="B120" s="46"/>
      <c r="C120" s="46"/>
      <c r="D120" s="46"/>
      <c r="E120" s="50">
        <f>E118*5.0406%</f>
        <v>38154.317640000008</v>
      </c>
    </row>
    <row r="121" spans="1:10" x14ac:dyDescent="0.2">
      <c r="A121" s="16"/>
      <c r="B121" s="22"/>
      <c r="C121" s="22"/>
      <c r="D121" s="22"/>
      <c r="E121" s="21"/>
    </row>
    <row r="122" spans="1:10" x14ac:dyDescent="0.2">
      <c r="A122" s="59" t="s">
        <v>101</v>
      </c>
      <c r="B122" s="46"/>
      <c r="C122" s="46"/>
      <c r="D122" s="46"/>
      <c r="E122" s="50">
        <f>E118+E120</f>
        <v>795094.31764000002</v>
      </c>
    </row>
    <row r="124" spans="1:10" x14ac:dyDescent="0.2">
      <c r="A124" s="23" t="s">
        <v>22</v>
      </c>
      <c r="B124" s="24"/>
      <c r="C124" s="24"/>
      <c r="D124" s="24"/>
      <c r="E124" s="24"/>
    </row>
    <row r="125" spans="1:10" x14ac:dyDescent="0.2">
      <c r="A125" s="23"/>
      <c r="B125" s="24"/>
      <c r="C125" s="24"/>
      <c r="D125" s="24"/>
      <c r="E125" s="24"/>
      <c r="I125" s="41"/>
    </row>
    <row r="126" spans="1:10" x14ac:dyDescent="0.2">
      <c r="A126" s="23" t="s">
        <v>47</v>
      </c>
      <c r="B126" s="24"/>
      <c r="C126" s="24"/>
      <c r="D126" s="24"/>
      <c r="E126" s="38">
        <v>360</v>
      </c>
    </row>
    <row r="127" spans="1:10" x14ac:dyDescent="0.2">
      <c r="A127" s="23" t="s">
        <v>97</v>
      </c>
      <c r="B127" s="24"/>
      <c r="C127" s="24"/>
      <c r="D127" s="24"/>
      <c r="E127" s="39">
        <v>8</v>
      </c>
    </row>
    <row r="128" spans="1:10" x14ac:dyDescent="0.2">
      <c r="A128" s="23" t="s">
        <v>107</v>
      </c>
      <c r="B128" s="24"/>
      <c r="C128" s="24"/>
      <c r="D128" s="24"/>
      <c r="E128" s="39">
        <f>+E126*E127</f>
        <v>2880</v>
      </c>
    </row>
    <row r="129" spans="1:10" x14ac:dyDescent="0.2">
      <c r="A129" s="23"/>
      <c r="B129" s="24"/>
      <c r="C129" s="24"/>
      <c r="D129" s="24"/>
      <c r="E129" s="37"/>
    </row>
    <row r="130" spans="1:10" ht="15.75" x14ac:dyDescent="0.25">
      <c r="A130" s="24"/>
      <c r="B130" s="25"/>
      <c r="C130"/>
      <c r="D130"/>
      <c r="E130" s="42"/>
    </row>
    <row r="131" spans="1:10" ht="15.75" x14ac:dyDescent="0.2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97094.400000000009</v>
      </c>
    </row>
    <row r="132" spans="1:10" ht="15.75" x14ac:dyDescent="0.25">
      <c r="A132" s="24"/>
      <c r="B132" s="25"/>
      <c r="C132"/>
      <c r="D132"/>
      <c r="E132" s="40"/>
    </row>
    <row r="133" spans="1:10" ht="14.1" customHeight="1" x14ac:dyDescent="0.2">
      <c r="A133" s="23"/>
      <c r="B133" s="3"/>
      <c r="C133" s="24"/>
      <c r="D133" s="24"/>
      <c r="E133" s="24"/>
      <c r="F133" s="3"/>
      <c r="G133" s="24"/>
      <c r="H133" s="24"/>
      <c r="I133" s="24"/>
      <c r="J133" s="37"/>
    </row>
    <row r="134" spans="1:10" ht="14.1" customHeight="1" x14ac:dyDescent="0.2">
      <c r="A134" s="23"/>
      <c r="B134" s="3"/>
      <c r="C134" s="24"/>
      <c r="D134" s="24"/>
      <c r="E134" s="24"/>
      <c r="F134" s="3"/>
      <c r="G134" s="24"/>
      <c r="H134" s="24"/>
      <c r="I134" s="24"/>
      <c r="J134" s="37"/>
    </row>
    <row r="135" spans="1:10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36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80" zoomScaleNormal="80" workbookViewId="0">
      <selection activeCell="C12" sqref="C12"/>
    </sheetView>
  </sheetViews>
  <sheetFormatPr defaultRowHeight="15.75" x14ac:dyDescent="0.25"/>
  <cols>
    <col min="1" max="1" width="44.25" style="79" customWidth="1"/>
    <col min="2" max="2" width="40.625" style="76" customWidth="1"/>
    <col min="3" max="3" width="25.375" style="77" customWidth="1"/>
    <col min="4" max="7" width="9" style="78"/>
    <col min="8" max="16384" width="9" style="79"/>
  </cols>
  <sheetData>
    <row r="1" spans="1:7" x14ac:dyDescent="0.25">
      <c r="A1" s="75" t="s">
        <v>155</v>
      </c>
    </row>
    <row r="4" spans="1:7" s="75" customFormat="1" x14ac:dyDescent="0.25">
      <c r="A4" s="75" t="s">
        <v>157</v>
      </c>
      <c r="B4" s="76"/>
      <c r="C4" s="77"/>
      <c r="D4" s="78"/>
      <c r="E4" s="78"/>
      <c r="F4" s="78"/>
      <c r="G4" s="78"/>
    </row>
    <row r="5" spans="1:7" x14ac:dyDescent="0.25">
      <c r="A5" s="79" t="s">
        <v>158</v>
      </c>
      <c r="B5" s="76" t="s">
        <v>159</v>
      </c>
      <c r="C5" s="82">
        <v>1000</v>
      </c>
    </row>
    <row r="6" spans="1:7" ht="47.25" x14ac:dyDescent="0.25">
      <c r="A6" s="79" t="s">
        <v>160</v>
      </c>
      <c r="B6" s="76" t="s">
        <v>161</v>
      </c>
      <c r="C6" s="82">
        <v>16000</v>
      </c>
    </row>
    <row r="7" spans="1:7" x14ac:dyDescent="0.25">
      <c r="A7" s="79" t="s">
        <v>162</v>
      </c>
      <c r="B7" s="76" t="s">
        <v>163</v>
      </c>
      <c r="C7" s="82">
        <v>2000</v>
      </c>
    </row>
    <row r="8" spans="1:7" ht="31.5" x14ac:dyDescent="0.25">
      <c r="A8" s="79" t="s">
        <v>164</v>
      </c>
      <c r="B8" s="76" t="s">
        <v>165</v>
      </c>
      <c r="C8" s="82">
        <v>26550</v>
      </c>
    </row>
    <row r="9" spans="1:7" x14ac:dyDescent="0.25">
      <c r="A9" s="79" t="s">
        <v>166</v>
      </c>
      <c r="B9" s="76" t="s">
        <v>167</v>
      </c>
      <c r="C9" s="82">
        <v>4000</v>
      </c>
    </row>
    <row r="10" spans="1:7" ht="63" x14ac:dyDescent="0.25">
      <c r="A10" s="79" t="s">
        <v>168</v>
      </c>
      <c r="B10" s="76" t="s">
        <v>169</v>
      </c>
      <c r="C10" s="77">
        <v>0</v>
      </c>
    </row>
    <row r="11" spans="1:7" x14ac:dyDescent="0.25">
      <c r="A11" s="79" t="s">
        <v>170</v>
      </c>
      <c r="B11" s="76" t="s">
        <v>202</v>
      </c>
      <c r="C11" s="82">
        <v>2500</v>
      </c>
    </row>
    <row r="12" spans="1:7" x14ac:dyDescent="0.25">
      <c r="A12" s="79" t="s">
        <v>132</v>
      </c>
      <c r="B12" s="76" t="s">
        <v>171</v>
      </c>
    </row>
    <row r="13" spans="1:7" x14ac:dyDescent="0.25">
      <c r="A13" s="79" t="s">
        <v>172</v>
      </c>
      <c r="B13" s="76" t="s">
        <v>173</v>
      </c>
      <c r="C13" s="82">
        <v>1500</v>
      </c>
    </row>
    <row r="14" spans="1:7" s="80" customFormat="1" ht="31.5" x14ac:dyDescent="0.25">
      <c r="A14" s="80" t="s">
        <v>174</v>
      </c>
      <c r="B14" s="81" t="s">
        <v>175</v>
      </c>
      <c r="C14" s="82"/>
    </row>
    <row r="16" spans="1:7" s="75" customFormat="1" x14ac:dyDescent="0.25">
      <c r="B16" s="83" t="s">
        <v>176</v>
      </c>
      <c r="C16" s="84">
        <f>SUM(C5:C14)</f>
        <v>53550</v>
      </c>
    </row>
    <row r="17" spans="2:3" s="75" customFormat="1" x14ac:dyDescent="0.25">
      <c r="B17" s="83"/>
      <c r="C17" s="85"/>
    </row>
    <row r="18" spans="2:3" s="75" customFormat="1" x14ac:dyDescent="0.25">
      <c r="B18" s="83"/>
      <c r="C18" s="85"/>
    </row>
    <row r="19" spans="2:3" s="75" customFormat="1" x14ac:dyDescent="0.25">
      <c r="B19" s="83"/>
      <c r="C19" s="85"/>
    </row>
    <row r="20" spans="2:3" s="75" customFormat="1" ht="16.5" thickBot="1" x14ac:dyDescent="0.3">
      <c r="B20" s="83" t="s">
        <v>101</v>
      </c>
      <c r="C20" s="86">
        <f>C16+C18</f>
        <v>53550</v>
      </c>
    </row>
    <row r="21" spans="2:3" ht="16.5" thickTop="1" x14ac:dyDescent="0.25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C7" sqref="C7"/>
    </sheetView>
  </sheetViews>
  <sheetFormatPr defaultRowHeight="15.75" x14ac:dyDescent="0.25"/>
  <cols>
    <col min="1" max="1" width="19.375" customWidth="1"/>
    <col min="3" max="3" width="16.5" style="71" customWidth="1"/>
    <col min="5" max="5" width="19" customWidth="1"/>
    <col min="7" max="7" width="14.75" style="71" customWidth="1"/>
  </cols>
  <sheetData>
    <row r="1" spans="1:7" s="87" customFormat="1" x14ac:dyDescent="0.25">
      <c r="A1" s="87" t="s">
        <v>201</v>
      </c>
      <c r="C1" s="88"/>
      <c r="G1" s="88"/>
    </row>
    <row r="2" spans="1:7" s="87" customFormat="1" x14ac:dyDescent="0.25">
      <c r="C2" s="88"/>
      <c r="G2" s="88"/>
    </row>
    <row r="3" spans="1:7" s="87" customFormat="1" x14ac:dyDescent="0.25">
      <c r="A3" s="87" t="s">
        <v>190</v>
      </c>
      <c r="C3" s="88"/>
      <c r="E3" s="87" t="s">
        <v>191</v>
      </c>
      <c r="G3" s="88"/>
    </row>
    <row r="5" spans="1:7" s="87" customFormat="1" x14ac:dyDescent="0.25">
      <c r="A5" s="87" t="s">
        <v>188</v>
      </c>
      <c r="C5" s="88"/>
      <c r="E5" s="87" t="s">
        <v>188</v>
      </c>
      <c r="G5" s="88"/>
    </row>
    <row r="6" spans="1:7" x14ac:dyDescent="0.25">
      <c r="A6" t="s">
        <v>185</v>
      </c>
      <c r="C6" s="71">
        <v>551000</v>
      </c>
      <c r="E6" t="s">
        <v>194</v>
      </c>
      <c r="G6" s="71">
        <v>500000</v>
      </c>
    </row>
    <row r="7" spans="1:7" x14ac:dyDescent="0.25">
      <c r="A7" t="s">
        <v>186</v>
      </c>
      <c r="C7" s="71">
        <v>135000</v>
      </c>
      <c r="E7" t="s">
        <v>195</v>
      </c>
      <c r="G7" s="71">
        <v>104500</v>
      </c>
    </row>
    <row r="8" spans="1:7" x14ac:dyDescent="0.25">
      <c r="A8" t="s">
        <v>187</v>
      </c>
      <c r="C8" s="71">
        <v>97094</v>
      </c>
    </row>
    <row r="10" spans="1:7" ht="16.5" thickBot="1" x14ac:dyDescent="0.3">
      <c r="C10" s="106">
        <f>SUM(C6:C9)</f>
        <v>783094</v>
      </c>
      <c r="G10" s="105">
        <f>SUM(G6:G9)</f>
        <v>604500</v>
      </c>
    </row>
    <row r="11" spans="1:7" s="107" customFormat="1" ht="16.5" thickTop="1" x14ac:dyDescent="0.25">
      <c r="A11" s="107" t="s">
        <v>203</v>
      </c>
      <c r="C11" s="108"/>
      <c r="G11" s="108"/>
    </row>
    <row r="13" spans="1:7" x14ac:dyDescent="0.25">
      <c r="A13" t="s">
        <v>189</v>
      </c>
      <c r="E13" t="s">
        <v>189</v>
      </c>
    </row>
    <row r="14" spans="1:7" x14ac:dyDescent="0.25">
      <c r="A14" t="s">
        <v>192</v>
      </c>
      <c r="E14" t="s">
        <v>193</v>
      </c>
      <c r="G14" s="71">
        <v>551000</v>
      </c>
    </row>
    <row r="15" spans="1:7" x14ac:dyDescent="0.25">
      <c r="E15" t="s">
        <v>156</v>
      </c>
      <c r="G15" s="71">
        <v>53500</v>
      </c>
    </row>
    <row r="17" spans="1:8" ht="16.5" thickBot="1" x14ac:dyDescent="0.3">
      <c r="C17" s="105">
        <v>795094</v>
      </c>
      <c r="G17" s="105">
        <f>SUM(G14:G16)</f>
        <v>604500</v>
      </c>
    </row>
    <row r="18" spans="1:8" ht="16.5" thickTop="1" x14ac:dyDescent="0.25"/>
    <row r="20" spans="1:8" x14ac:dyDescent="0.25">
      <c r="A20" s="109"/>
      <c r="B20" s="109"/>
      <c r="C20" s="110"/>
      <c r="D20" s="109"/>
      <c r="E20" s="110"/>
      <c r="F20" s="109"/>
      <c r="G20" s="110"/>
    </row>
    <row r="21" spans="1:8" x14ac:dyDescent="0.25">
      <c r="A21" s="111" t="s">
        <v>190</v>
      </c>
      <c r="B21" s="111"/>
      <c r="C21" s="112"/>
      <c r="D21" s="111"/>
      <c r="E21" s="111" t="s">
        <v>191</v>
      </c>
      <c r="F21" s="111"/>
      <c r="G21" s="112"/>
      <c r="H21" s="87"/>
    </row>
    <row r="22" spans="1:8" x14ac:dyDescent="0.25">
      <c r="A22" s="109"/>
      <c r="B22" s="109"/>
      <c r="C22" s="110"/>
      <c r="D22" s="109"/>
      <c r="E22" s="109"/>
      <c r="F22" s="109"/>
      <c r="G22" s="110"/>
    </row>
    <row r="23" spans="1:8" x14ac:dyDescent="0.25">
      <c r="A23" s="111" t="s">
        <v>188</v>
      </c>
      <c r="B23" s="111"/>
      <c r="C23" s="112"/>
      <c r="D23" s="111"/>
      <c r="E23" s="111" t="s">
        <v>188</v>
      </c>
      <c r="F23" s="111"/>
      <c r="G23" s="112"/>
      <c r="H23" s="87"/>
    </row>
    <row r="24" spans="1:8" x14ac:dyDescent="0.25">
      <c r="A24" s="109" t="s">
        <v>185</v>
      </c>
      <c r="B24" s="109"/>
      <c r="C24" s="110">
        <v>563000</v>
      </c>
      <c r="D24" s="109"/>
      <c r="E24" s="109" t="s">
        <v>194</v>
      </c>
      <c r="F24" s="109"/>
      <c r="G24" s="110">
        <v>500000</v>
      </c>
    </row>
    <row r="25" spans="1:8" x14ac:dyDescent="0.25">
      <c r="A25" s="109" t="s">
        <v>186</v>
      </c>
      <c r="B25" s="109"/>
      <c r="C25" s="110">
        <v>135000</v>
      </c>
      <c r="D25" s="109"/>
      <c r="E25" s="109" t="s">
        <v>195</v>
      </c>
      <c r="F25" s="109"/>
      <c r="G25" s="110">
        <v>116550</v>
      </c>
    </row>
    <row r="26" spans="1:8" x14ac:dyDescent="0.25">
      <c r="A26" s="109" t="s">
        <v>187</v>
      </c>
      <c r="B26" s="109"/>
      <c r="C26" s="110">
        <v>97094</v>
      </c>
      <c r="D26" s="109"/>
      <c r="E26" s="109"/>
      <c r="F26" s="109"/>
      <c r="G26" s="110"/>
    </row>
    <row r="27" spans="1:8" x14ac:dyDescent="0.25">
      <c r="A27" s="109"/>
      <c r="B27" s="109"/>
      <c r="C27" s="110"/>
      <c r="D27" s="109"/>
      <c r="E27" s="109"/>
      <c r="F27" s="109"/>
      <c r="G27" s="110"/>
    </row>
    <row r="28" spans="1:8" ht="16.5" thickBot="1" x14ac:dyDescent="0.3">
      <c r="A28" s="109"/>
      <c r="B28" s="109"/>
      <c r="C28" s="113">
        <f>SUM(C24:C27)</f>
        <v>795094</v>
      </c>
      <c r="D28" s="109"/>
      <c r="E28" s="109"/>
      <c r="F28" s="109"/>
      <c r="G28" s="113">
        <f>SUM(G24:G27)</f>
        <v>616550</v>
      </c>
    </row>
    <row r="29" spans="1:8" ht="16.5" thickTop="1" x14ac:dyDescent="0.25">
      <c r="A29" s="109"/>
      <c r="B29" s="109"/>
      <c r="C29" s="110"/>
      <c r="D29" s="109"/>
      <c r="E29" s="109"/>
      <c r="F29" s="109"/>
      <c r="G29" s="110"/>
    </row>
    <row r="30" spans="1:8" x14ac:dyDescent="0.25">
      <c r="A30" s="109"/>
      <c r="B30" s="109"/>
      <c r="C30" s="110"/>
      <c r="D30" s="109"/>
      <c r="E30" s="109"/>
      <c r="F30" s="109"/>
      <c r="G30" s="110"/>
    </row>
    <row r="31" spans="1:8" x14ac:dyDescent="0.25">
      <c r="A31" s="109" t="s">
        <v>189</v>
      </c>
      <c r="B31" s="109"/>
      <c r="C31" s="110"/>
      <c r="D31" s="109"/>
      <c r="E31" s="109" t="s">
        <v>189</v>
      </c>
      <c r="F31" s="109"/>
      <c r="G31" s="110"/>
    </row>
    <row r="32" spans="1:8" x14ac:dyDescent="0.25">
      <c r="A32" s="109" t="s">
        <v>192</v>
      </c>
      <c r="B32" s="109"/>
      <c r="C32" s="110"/>
      <c r="D32" s="109"/>
      <c r="E32" s="109" t="s">
        <v>193</v>
      </c>
      <c r="F32" s="109"/>
      <c r="G32" s="110">
        <v>563000</v>
      </c>
    </row>
    <row r="33" spans="1:8" x14ac:dyDescent="0.25">
      <c r="A33" s="109"/>
      <c r="B33" s="109"/>
      <c r="C33" s="110"/>
      <c r="D33" s="109"/>
      <c r="E33" s="109" t="s">
        <v>156</v>
      </c>
      <c r="F33" s="109"/>
      <c r="G33" s="110">
        <v>53550</v>
      </c>
    </row>
    <row r="34" spans="1:8" x14ac:dyDescent="0.25">
      <c r="A34" s="109"/>
      <c r="B34" s="109"/>
      <c r="C34" s="110"/>
      <c r="D34" s="109"/>
      <c r="E34" s="109"/>
      <c r="F34" s="109"/>
      <c r="G34" s="110"/>
    </row>
    <row r="35" spans="1:8" ht="16.5" thickBot="1" x14ac:dyDescent="0.3">
      <c r="A35" s="109"/>
      <c r="B35" s="109"/>
      <c r="C35" s="113">
        <v>795094</v>
      </c>
      <c r="D35" s="109"/>
      <c r="E35" s="109"/>
      <c r="F35" s="109"/>
      <c r="G35" s="113">
        <f>SUM(G32:G34)</f>
        <v>616550</v>
      </c>
    </row>
    <row r="36" spans="1:8" ht="16.5" thickTop="1" x14ac:dyDescent="0.25">
      <c r="A36" s="109"/>
      <c r="B36" s="109"/>
      <c r="C36" s="110"/>
      <c r="D36" s="109"/>
      <c r="E36" s="109"/>
      <c r="F36" s="109"/>
      <c r="G36" s="110"/>
    </row>
    <row r="37" spans="1:8" x14ac:dyDescent="0.25">
      <c r="A37" s="109"/>
      <c r="B37" s="109"/>
      <c r="C37" s="110"/>
      <c r="D37" s="109"/>
      <c r="E37" s="109"/>
      <c r="F37" s="109"/>
      <c r="G37" s="110"/>
    </row>
    <row r="38" spans="1:8" x14ac:dyDescent="0.25">
      <c r="A38" s="111" t="s">
        <v>196</v>
      </c>
      <c r="B38" s="111"/>
      <c r="C38" s="112"/>
      <c r="D38" s="111"/>
      <c r="E38" s="111"/>
      <c r="F38" s="111"/>
      <c r="G38" s="112"/>
      <c r="H38" s="87"/>
    </row>
    <row r="39" spans="1:8" x14ac:dyDescent="0.25">
      <c r="A39" s="109"/>
      <c r="B39" s="109"/>
      <c r="C39" s="110"/>
      <c r="D39" s="109"/>
      <c r="E39" s="109"/>
      <c r="F39" s="109"/>
      <c r="G39" s="110"/>
    </row>
    <row r="40" spans="1:8" x14ac:dyDescent="0.25">
      <c r="A40" s="109" t="s">
        <v>197</v>
      </c>
      <c r="B40" s="109"/>
      <c r="C40" s="110"/>
      <c r="D40" s="109"/>
      <c r="E40" s="109"/>
      <c r="F40" s="109"/>
      <c r="G40" s="110"/>
    </row>
    <row r="41" spans="1:8" x14ac:dyDescent="0.25">
      <c r="A41" s="109" t="s">
        <v>198</v>
      </c>
      <c r="B41" s="109"/>
      <c r="C41" s="110"/>
      <c r="D41" s="109"/>
      <c r="E41" s="110">
        <v>563000</v>
      </c>
      <c r="F41" s="109"/>
      <c r="G41" s="110"/>
    </row>
    <row r="42" spans="1:8" x14ac:dyDescent="0.25">
      <c r="A42" s="109"/>
      <c r="B42" s="109"/>
      <c r="C42" s="110"/>
      <c r="D42" s="109" t="s">
        <v>199</v>
      </c>
      <c r="E42" s="110">
        <v>116550</v>
      </c>
      <c r="F42" s="109"/>
      <c r="G42" s="110"/>
    </row>
    <row r="43" spans="1:8" ht="16.5" thickBot="1" x14ac:dyDescent="0.3">
      <c r="A43" s="109"/>
      <c r="B43" s="109"/>
      <c r="C43" s="110"/>
      <c r="D43" s="109"/>
      <c r="E43" s="114">
        <f>E41-E42</f>
        <v>446450</v>
      </c>
      <c r="F43" s="109"/>
      <c r="G43" s="110"/>
    </row>
    <row r="44" spans="1:8" x14ac:dyDescent="0.25">
      <c r="A44" s="109"/>
      <c r="B44" s="109"/>
      <c r="C44" s="110"/>
      <c r="D44" s="109" t="s">
        <v>200</v>
      </c>
      <c r="E44" s="110">
        <v>53550</v>
      </c>
      <c r="F44" s="109"/>
      <c r="G44" s="110"/>
    </row>
    <row r="45" spans="1:8" x14ac:dyDescent="0.25">
      <c r="A45" s="109"/>
      <c r="B45" s="109"/>
      <c r="C45" s="110"/>
      <c r="D45" s="109"/>
      <c r="E45" s="110">
        <f>E43+E44</f>
        <v>500000</v>
      </c>
      <c r="F45" s="109"/>
      <c r="G45" s="110"/>
    </row>
    <row r="46" spans="1:8" x14ac:dyDescent="0.25">
      <c r="A46" s="109"/>
      <c r="B46" s="109"/>
      <c r="C46" s="110"/>
      <c r="D46" s="109"/>
      <c r="E46" s="110"/>
      <c r="F46" s="109"/>
      <c r="G46" s="110"/>
    </row>
    <row r="47" spans="1:8" x14ac:dyDescent="0.25">
      <c r="A47" s="109"/>
      <c r="B47" s="109"/>
      <c r="C47" s="110"/>
      <c r="D47" s="109"/>
      <c r="E47" s="109"/>
      <c r="F47" s="109"/>
      <c r="G47" s="110"/>
    </row>
    <row r="48" spans="1:8" x14ac:dyDescent="0.25">
      <c r="A48" s="109"/>
      <c r="B48" s="109"/>
      <c r="C48" s="110"/>
      <c r="D48" s="109"/>
      <c r="E48" s="109"/>
      <c r="F48" s="109"/>
      <c r="G48" s="11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A35BBD-9C10-4DA8-BFD7-457BB3560718}"/>
</file>

<file path=customXml/itemProps2.xml><?xml version="1.0" encoding="utf-8"?>
<ds:datastoreItem xmlns:ds="http://schemas.openxmlformats.org/officeDocument/2006/customXml" ds:itemID="{DDA32507-A2EB-4C60-9F6A-C54802E0E9BF}">
  <ds:schemaRefs>
    <ds:schemaRef ds:uri="http://purl.org/dc/dcmitype/"/>
    <ds:schemaRef ds:uri="http://schemas.microsoft.com/office/2006/documentManagement/types"/>
    <ds:schemaRef ds:uri="http://www.w3.org/XML/1998/namespace"/>
    <ds:schemaRef ds:uri="80129174-c05c-43cc-8e32-21fcbdfe51bb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16B60A8-1F71-4D2A-8D8F-5EDE1699FE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notes</vt:lpstr>
      <vt:lpstr>Previous</vt:lpstr>
      <vt:lpstr>UPDATE 20th Apr</vt:lpstr>
      <vt:lpstr>UPDATE 1st Aug NS</vt:lpstr>
      <vt:lpstr>running &amp; income</vt:lpstr>
      <vt:lpstr>DTS UPDATE 12th Oct</vt:lpstr>
      <vt:lpstr>2017 costs</vt:lpstr>
      <vt:lpstr>Summary 10th Feb</vt:lpstr>
    </vt:vector>
  </TitlesOfParts>
  <Company>dreamthinkspeak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sharps</dc:creator>
  <cp:lastModifiedBy>Fuller Katy (2017)</cp:lastModifiedBy>
  <cp:lastPrinted>2016-10-14T14:17:44Z</cp:lastPrinted>
  <dcterms:created xsi:type="dcterms:W3CDTF">2013-04-21T01:21:14Z</dcterms:created>
  <dcterms:modified xsi:type="dcterms:W3CDTF">2017-03-10T09:50:16Z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