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203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BBC Radio 1 Big Weekend/A_Budget/Chris' Working Budget/"/>
    </mc:Choice>
  </mc:AlternateContent>
  <xr:revisionPtr revIDLastSave="1" documentId="A1CF35EA453A70799C653F2AC930D8F951D0C3BA" xr6:coauthVersionLast="19" xr6:coauthVersionMax="19" xr10:uidLastSave="{656757A9-E96E-42F6-889A-0F0CF1BBA3EE}"/>
  <bookViews>
    <workbookView xWindow="0" yWindow="0" windowWidth="27000" windowHeight="11760" tabRatio="846" xr2:uid="{00000000-000D-0000-FFFF-FFFF00000000}"/>
  </bookViews>
  <sheets>
    <sheet name="R1BW topline budget" sheetId="14" r:id="rId1"/>
    <sheet name="Groundworks" sheetId="16" r:id="rId2"/>
    <sheet name="Summary" sheetId="11" r:id="rId3"/>
    <sheet name="Income" sheetId="10" r:id="rId4"/>
    <sheet name="PM-TM" sheetId="12" r:id="rId5"/>
    <sheet name="EXP. BC" sheetId="2" r:id="rId6"/>
    <sheet name="EXP. Walton St" sheetId="3" r:id="rId7"/>
    <sheet name="EXP. Leconfield" sheetId="4" r:id="rId8"/>
    <sheet name="EXP. Interchange" sheetId="5" r:id="rId9"/>
    <sheet name="EXP. Grove Hill" sheetId="7" r:id="rId10"/>
    <sheet name="EXP. Buses" sheetId="8" r:id="rId11"/>
  </sheets>
  <calcPr calcId="171026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0" l="1"/>
  <c r="F9" i="10"/>
  <c r="I9" i="10"/>
  <c r="D12" i="10"/>
  <c r="F12" i="10"/>
  <c r="I12" i="10"/>
  <c r="D15" i="10"/>
  <c r="F15" i="10"/>
  <c r="I15" i="10"/>
  <c r="D17" i="10"/>
  <c r="F17" i="10"/>
  <c r="I17" i="10"/>
  <c r="E61" i="14"/>
  <c r="F60" i="14"/>
  <c r="E64" i="14"/>
  <c r="F63" i="14"/>
  <c r="E58" i="14"/>
  <c r="F57" i="14"/>
  <c r="E30" i="14"/>
  <c r="E38" i="14"/>
  <c r="E8" i="16"/>
  <c r="E9" i="16"/>
  <c r="E10" i="16"/>
  <c r="E11" i="16"/>
  <c r="E12" i="16"/>
  <c r="E13" i="16"/>
  <c r="F7" i="16"/>
  <c r="C12" i="14"/>
  <c r="E12" i="14"/>
  <c r="E8" i="14"/>
  <c r="E9" i="14"/>
  <c r="E10" i="14"/>
  <c r="E11" i="14"/>
  <c r="E13" i="14"/>
  <c r="E14" i="14"/>
  <c r="E15" i="14"/>
  <c r="F7" i="14"/>
  <c r="E11" i="8"/>
  <c r="E12" i="8"/>
  <c r="E13" i="4"/>
  <c r="E10" i="8"/>
  <c r="E14" i="8"/>
  <c r="E16" i="8"/>
  <c r="E13" i="8"/>
  <c r="E72" i="14"/>
  <c r="E25" i="14"/>
  <c r="E26" i="14"/>
  <c r="E27" i="14"/>
  <c r="E28" i="14"/>
  <c r="E29" i="14"/>
  <c r="E31" i="14"/>
  <c r="E32" i="14"/>
  <c r="F24" i="14"/>
  <c r="E34" i="14"/>
  <c r="E35" i="14"/>
  <c r="E37" i="14"/>
  <c r="E39" i="14"/>
  <c r="E40" i="14"/>
  <c r="E42" i="14"/>
  <c r="E43" i="14"/>
  <c r="E44" i="14"/>
  <c r="F41" i="14"/>
  <c r="E46" i="14"/>
  <c r="E47" i="14"/>
  <c r="E49" i="14"/>
  <c r="E50" i="14"/>
  <c r="E51" i="14"/>
  <c r="E52" i="14"/>
  <c r="E54" i="14"/>
  <c r="E56" i="14"/>
  <c r="F53" i="14"/>
  <c r="E71" i="14"/>
  <c r="F6" i="10"/>
  <c r="F8" i="10"/>
  <c r="F11" i="10"/>
  <c r="F14" i="10"/>
  <c r="D6" i="10"/>
  <c r="D8" i="10"/>
  <c r="G8" i="10"/>
  <c r="I8" i="10"/>
  <c r="K8" i="10"/>
  <c r="M8" i="10"/>
  <c r="D11" i="10"/>
  <c r="G11" i="10"/>
  <c r="I11" i="10"/>
  <c r="K11" i="10"/>
  <c r="M11" i="10"/>
  <c r="D14" i="10"/>
  <c r="G14" i="10"/>
  <c r="I14" i="10"/>
  <c r="K14" i="10"/>
  <c r="M14" i="10"/>
  <c r="G17" i="10"/>
  <c r="E20" i="8"/>
  <c r="E10" i="4"/>
  <c r="E6" i="12"/>
  <c r="E13" i="12"/>
  <c r="E12" i="12"/>
  <c r="E10" i="12"/>
  <c r="E9" i="12"/>
  <c r="E7" i="12"/>
  <c r="E5" i="12"/>
  <c r="E15" i="12"/>
  <c r="C8" i="11"/>
  <c r="C17" i="14"/>
  <c r="E17" i="14"/>
  <c r="E32" i="8"/>
  <c r="E30" i="8"/>
  <c r="E6" i="8"/>
  <c r="E7" i="8"/>
  <c r="E8" i="8"/>
  <c r="E15" i="8"/>
  <c r="E17" i="8"/>
  <c r="E19" i="8"/>
  <c r="E21" i="8"/>
  <c r="E22" i="8"/>
  <c r="E23" i="8"/>
  <c r="E25" i="8"/>
  <c r="E26" i="8"/>
  <c r="E27" i="8"/>
  <c r="E28" i="8"/>
  <c r="E5" i="8"/>
  <c r="E21" i="7"/>
  <c r="E20" i="7"/>
  <c r="E19" i="7"/>
  <c r="E18" i="7"/>
  <c r="E17" i="7"/>
  <c r="E16" i="7"/>
  <c r="E5" i="7"/>
  <c r="E6" i="7"/>
  <c r="E8" i="7"/>
  <c r="E9" i="7"/>
  <c r="E10" i="7"/>
  <c r="E12" i="7"/>
  <c r="E13" i="7"/>
  <c r="E14" i="7"/>
  <c r="E15" i="7"/>
  <c r="E23" i="7"/>
  <c r="C13" i="11"/>
  <c r="C22" i="14"/>
  <c r="E22" i="14"/>
  <c r="E19" i="5"/>
  <c r="E18" i="5"/>
  <c r="E17" i="5"/>
  <c r="E16" i="5"/>
  <c r="E15" i="5"/>
  <c r="E14" i="5"/>
  <c r="E13" i="5"/>
  <c r="E11" i="5"/>
  <c r="E5" i="5"/>
  <c r="E6" i="5"/>
  <c r="E8" i="5"/>
  <c r="E9" i="5"/>
  <c r="E10" i="5"/>
  <c r="E21" i="5"/>
  <c r="C12" i="11"/>
  <c r="C21" i="14"/>
  <c r="E21" i="14"/>
  <c r="E18" i="4"/>
  <c r="E17" i="4"/>
  <c r="E16" i="4"/>
  <c r="E15" i="4"/>
  <c r="E14" i="4"/>
  <c r="E12" i="4"/>
  <c r="E9" i="4"/>
  <c r="E8" i="4"/>
  <c r="E6" i="4"/>
  <c r="E5" i="4"/>
  <c r="E17" i="3"/>
  <c r="E16" i="3"/>
  <c r="E15" i="3"/>
  <c r="E14" i="3"/>
  <c r="E13" i="3"/>
  <c r="E12" i="3"/>
  <c r="E10" i="3"/>
  <c r="E9" i="3"/>
  <c r="E8" i="3"/>
  <c r="E6" i="3"/>
  <c r="E5" i="3"/>
  <c r="E22" i="2"/>
  <c r="E23" i="2"/>
  <c r="E24" i="2"/>
  <c r="E25" i="2"/>
  <c r="E11" i="2"/>
  <c r="E12" i="2"/>
  <c r="E6" i="2"/>
  <c r="E8" i="2"/>
  <c r="E9" i="2"/>
  <c r="E10" i="2"/>
  <c r="E14" i="2"/>
  <c r="E15" i="2"/>
  <c r="E16" i="2"/>
  <c r="E17" i="2"/>
  <c r="E18" i="2"/>
  <c r="E19" i="2"/>
  <c r="E20" i="2"/>
  <c r="E21" i="2"/>
  <c r="E5" i="2"/>
  <c r="E19" i="3"/>
  <c r="C10" i="11"/>
  <c r="C19" i="14"/>
  <c r="E19" i="14"/>
  <c r="E20" i="4"/>
  <c r="C11" i="11"/>
  <c r="C20" i="14"/>
  <c r="E20" i="14"/>
  <c r="F45" i="14"/>
  <c r="F48" i="14"/>
  <c r="F33" i="14"/>
  <c r="E27" i="2"/>
  <c r="C9" i="11"/>
  <c r="C18" i="14"/>
  <c r="E18" i="14"/>
  <c r="F36" i="14"/>
  <c r="E35" i="8"/>
  <c r="C14" i="11"/>
  <c r="C17" i="11"/>
  <c r="C23" i="14"/>
  <c r="E23" i="14"/>
  <c r="G15" i="10"/>
  <c r="K15" i="10"/>
  <c r="M15" i="10"/>
  <c r="K12" i="10"/>
  <c r="M12" i="10"/>
  <c r="G12" i="10"/>
  <c r="G9" i="10"/>
  <c r="K17" i="10"/>
  <c r="M17" i="10"/>
  <c r="G6" i="10"/>
  <c r="I6" i="10"/>
  <c r="K6" i="10"/>
  <c r="M6" i="10"/>
  <c r="K9" i="10"/>
  <c r="M9" i="10"/>
  <c r="F16" i="14"/>
  <c r="F66" i="14"/>
  <c r="M19" i="10"/>
  <c r="M23" i="10"/>
  <c r="B4" i="11"/>
  <c r="B16" i="11"/>
  <c r="C73" i="14"/>
  <c r="E73" i="14"/>
  <c r="F70" i="14"/>
  <c r="F76" i="14"/>
  <c r="B20" i="11"/>
</calcChain>
</file>

<file path=xl/sharedStrings.xml><?xml version="1.0" encoding="utf-8"?>
<sst xmlns="http://schemas.openxmlformats.org/spreadsheetml/2006/main" count="380" uniqueCount="225">
  <si>
    <t>Project</t>
  </si>
  <si>
    <t>Radio One Big Weekend - C100</t>
  </si>
  <si>
    <t>Version</t>
  </si>
  <si>
    <t>Item</t>
  </si>
  <si>
    <t>Unit Cost</t>
  </si>
  <si>
    <t>Quantity</t>
  </si>
  <si>
    <t>Cost</t>
  </si>
  <si>
    <t>Notes</t>
  </si>
  <si>
    <t>1. Venue Costs</t>
  </si>
  <si>
    <t>K162 / ZK108</t>
  </si>
  <si>
    <t>Licence application fee</t>
  </si>
  <si>
    <t>premises licence</t>
  </si>
  <si>
    <t>K136 / ZK107</t>
  </si>
  <si>
    <t>Alternative grazing, fencing etc.</t>
  </si>
  <si>
    <t xml:space="preserve">as per contract </t>
  </si>
  <si>
    <t>Additional costs (Xan's field)</t>
  </si>
  <si>
    <t>production holing area</t>
  </si>
  <si>
    <t>Grass cutting</t>
  </si>
  <si>
    <t>100 acre</t>
  </si>
  <si>
    <t>K257 / ZK107</t>
  </si>
  <si>
    <t>Ground works</t>
  </si>
  <si>
    <t>see separate tab</t>
  </si>
  <si>
    <t>Loss of income</t>
  </si>
  <si>
    <t>house and café</t>
  </si>
  <si>
    <t>BC Legal fees</t>
  </si>
  <si>
    <t>Updated quote</t>
  </si>
  <si>
    <t>Natural England fees</t>
  </si>
  <si>
    <t>for advice</t>
  </si>
  <si>
    <t>2. Traffic &amp; Bus Operations - see tab for codes if not below</t>
  </si>
  <si>
    <t>see tab</t>
  </si>
  <si>
    <t>Project &amp; traffic management</t>
  </si>
  <si>
    <t>K161 / ZK103</t>
  </si>
  <si>
    <t>Burton Constable</t>
  </si>
  <si>
    <t>K223 / ZK103</t>
  </si>
  <si>
    <t>Walton Street</t>
  </si>
  <si>
    <t>K224 / ZK103</t>
  </si>
  <si>
    <t>Leconfield</t>
  </si>
  <si>
    <t>K225 / ZK103</t>
  </si>
  <si>
    <t>Interchange</t>
  </si>
  <si>
    <t>K226 / ZK103</t>
  </si>
  <si>
    <t xml:space="preserve">Grove Hill </t>
  </si>
  <si>
    <t>Buses</t>
  </si>
  <si>
    <t>3. Emergency Services &amp; Medical</t>
  </si>
  <si>
    <t>K261 / ZK107</t>
  </si>
  <si>
    <t>Police</t>
  </si>
  <si>
    <t>Value in Kind</t>
  </si>
  <si>
    <t xml:space="preserve">Fire </t>
  </si>
  <si>
    <t>Attendance at Silver and Bronze x 2 days</t>
  </si>
  <si>
    <t>Ambulance</t>
  </si>
  <si>
    <t>Attendance at Silver - 2 days</t>
  </si>
  <si>
    <t>K259 / ZK107</t>
  </si>
  <si>
    <t>Medical &amp; first aid provision</t>
  </si>
  <si>
    <t>St John Ambulance</t>
  </si>
  <si>
    <t>K246 / ZK107</t>
  </si>
  <si>
    <t>Welfare provision</t>
  </si>
  <si>
    <t>K247 / ZK107</t>
  </si>
  <si>
    <t>Marquees</t>
  </si>
  <si>
    <t>Heating</t>
  </si>
  <si>
    <t>Welfare tent</t>
  </si>
  <si>
    <t>50% split with BBC</t>
  </si>
  <si>
    <t>4. Signage</t>
  </si>
  <si>
    <t>K271 / ZK109</t>
  </si>
  <si>
    <t>Signage outside event locations</t>
  </si>
  <si>
    <t>allowance</t>
  </si>
  <si>
    <t>5. Waste Management</t>
  </si>
  <si>
    <t>K145 / ZK107</t>
  </si>
  <si>
    <t xml:space="preserve">Ryans </t>
  </si>
  <si>
    <t>Ryans</t>
  </si>
  <si>
    <t>cabins</t>
  </si>
  <si>
    <t>Buggies</t>
  </si>
  <si>
    <t>water, power etc.</t>
  </si>
  <si>
    <t>6. Security &amp; stewarding</t>
  </si>
  <si>
    <t>K227 / ZK103</t>
  </si>
  <si>
    <t>Outiside the fence</t>
  </si>
  <si>
    <t>CN Security</t>
  </si>
  <si>
    <t>7.  Health &amp; Safety Management</t>
  </si>
  <si>
    <t>K244 / ZK106</t>
  </si>
  <si>
    <t>H&amp;S consultant per day</t>
  </si>
  <si>
    <t xml:space="preserve">Noise management plan </t>
  </si>
  <si>
    <t>8. Other costs</t>
  </si>
  <si>
    <t>K245 / ZK106</t>
  </si>
  <si>
    <t>Lost property</t>
  </si>
  <si>
    <t>K278 / ZK110</t>
  </si>
  <si>
    <t>Resident engagement</t>
  </si>
  <si>
    <t>K247 / ZK106</t>
  </si>
  <si>
    <t>Contribution to BBC costs</t>
  </si>
  <si>
    <t>9. Marketing &amp; Communications</t>
  </si>
  <si>
    <t>K270 / ZK109</t>
  </si>
  <si>
    <t xml:space="preserve">Branding </t>
  </si>
  <si>
    <t>onsite, stations etc.</t>
  </si>
  <si>
    <t>10. Volunteering &amp; Engagement</t>
  </si>
  <si>
    <t>K283 / ZK111</t>
  </si>
  <si>
    <t>100 volunteers deployed each day</t>
  </si>
  <si>
    <t>11. VAT liability</t>
  </si>
  <si>
    <t>K266 / ZK108</t>
  </si>
  <si>
    <t>potential VAT liability</t>
  </si>
  <si>
    <t>12. Miscellaenous/Admin</t>
  </si>
  <si>
    <t>K299 / ZK114</t>
  </si>
  <si>
    <t>Misc / Admin / Travel etc</t>
  </si>
  <si>
    <t>Expenditure subtotal</t>
  </si>
  <si>
    <t>11. Income</t>
  </si>
  <si>
    <t>Hull City Council</t>
  </si>
  <si>
    <t>ERYC</t>
  </si>
  <si>
    <t>Bus Operation</t>
  </si>
  <si>
    <t>Profit / Loss</t>
  </si>
  <si>
    <t>notes:</t>
  </si>
  <si>
    <t>i</t>
  </si>
  <si>
    <t>E &amp; OE</t>
  </si>
  <si>
    <t>ii</t>
  </si>
  <si>
    <t>all costs exclude VAT</t>
  </si>
  <si>
    <t>iii</t>
  </si>
  <si>
    <t>all costs in GBP sterling</t>
  </si>
  <si>
    <t>iv</t>
  </si>
  <si>
    <t>costs relate to current propsals and concepts</t>
  </si>
  <si>
    <t>v</t>
  </si>
  <si>
    <t>Insurance excluded</t>
  </si>
  <si>
    <t>Onsite Ground works</t>
  </si>
  <si>
    <t>Bus entrance ramps</t>
  </si>
  <si>
    <t>Tarmac access road</t>
  </si>
  <si>
    <t>Remove and replace fencing</t>
  </si>
  <si>
    <t>North access road works</t>
  </si>
  <si>
    <t>K265 / ZK107</t>
  </si>
  <si>
    <t>South access road works</t>
  </si>
  <si>
    <t>contingency</t>
  </si>
  <si>
    <t>Radio 1 Big Weekend Bus Operation Income / Expenditure Summary</t>
  </si>
  <si>
    <t>Income</t>
  </si>
  <si>
    <t>Tickets Sales</t>
  </si>
  <si>
    <t>Expenditure</t>
  </si>
  <si>
    <t>Project &amp; Traffic Management</t>
  </si>
  <si>
    <t>Hedon</t>
  </si>
  <si>
    <t>Grove Hill</t>
  </si>
  <si>
    <t xml:space="preserve">Buses </t>
  </si>
  <si>
    <t>Income Total</t>
  </si>
  <si>
    <t>Expenditure Total</t>
  </si>
  <si>
    <t>Radio 1 Big Weekend Bus Operation Income</t>
  </si>
  <si>
    <t>Gross</t>
  </si>
  <si>
    <t>postage £</t>
  </si>
  <si>
    <t>£ after postage</t>
  </si>
  <si>
    <t>Commission % on gross</t>
  </si>
  <si>
    <t>Commission £</t>
  </si>
  <si>
    <t>£ after commission</t>
  </si>
  <si>
    <t>VAT?</t>
  </si>
  <si>
    <t>Net £</t>
  </si>
  <si>
    <t>Total (100% sales)</t>
  </si>
  <si>
    <t>% sold</t>
  </si>
  <si>
    <t>Net Yield</t>
  </si>
  <si>
    <t>Ticket Income</t>
  </si>
  <si>
    <t>Hull Paragon Interchange</t>
  </si>
  <si>
    <t>Bus tickets</t>
  </si>
  <si>
    <t>N</t>
  </si>
  <si>
    <t>Hedon P&amp;R</t>
  </si>
  <si>
    <t>Car parking tickets</t>
  </si>
  <si>
    <t>y</t>
  </si>
  <si>
    <t>Walton St</t>
  </si>
  <si>
    <t>Onsite guest parking</t>
  </si>
  <si>
    <t>subtotal per day:</t>
  </si>
  <si>
    <t>days:</t>
  </si>
  <si>
    <t>forecast income</t>
  </si>
  <si>
    <t>Radio 1 Big Weekend Bus Operation Expenditure - Project and Traffic Management</t>
  </si>
  <si>
    <t>Rate</t>
  </si>
  <si>
    <t>Days</t>
  </si>
  <si>
    <t>Total</t>
  </si>
  <si>
    <t>GB Ltd. - K137 / ZK107</t>
  </si>
  <si>
    <t>Pre production</t>
  </si>
  <si>
    <t>Onsite Managemnt</t>
  </si>
  <si>
    <t>Travel &amp; accomodation</t>
  </si>
  <si>
    <t>LTP - K265 / ZK107</t>
  </si>
  <si>
    <t>Initial fee</t>
  </si>
  <si>
    <t>Additional works</t>
  </si>
  <si>
    <t>SEP - K260 / ZK107</t>
  </si>
  <si>
    <t>Service fee</t>
  </si>
  <si>
    <t>Total:</t>
  </si>
  <si>
    <t>Radio 1 Big Weekend Bus Operation Expenditure - Burton Constable</t>
  </si>
  <si>
    <t>Venue Costs</t>
  </si>
  <si>
    <t>Hire fees</t>
  </si>
  <si>
    <t>Other venue costs</t>
  </si>
  <si>
    <t>Personnel</t>
  </si>
  <si>
    <t>Site Manager</t>
  </si>
  <si>
    <t>Asst. Site Manager</t>
  </si>
  <si>
    <t>Bus Controller</t>
  </si>
  <si>
    <t xml:space="preserve">Security </t>
  </si>
  <si>
    <t>Stewards</t>
  </si>
  <si>
    <t>Infrastructure</t>
  </si>
  <si>
    <t>Fencing</t>
  </si>
  <si>
    <t>CCB</t>
  </si>
  <si>
    <t>Trackway</t>
  </si>
  <si>
    <t>Trackway standby</t>
  </si>
  <si>
    <t>Lighting</t>
  </si>
  <si>
    <t>Cabins</t>
  </si>
  <si>
    <t>Toilets</t>
  </si>
  <si>
    <t>Waste Management</t>
  </si>
  <si>
    <t>Other 2</t>
  </si>
  <si>
    <t>Other 3</t>
  </si>
  <si>
    <t>Other 4</t>
  </si>
  <si>
    <t>Radio 1 Big Weekend Bus Operation Expenditure - Walton St / KCOM</t>
  </si>
  <si>
    <t>Signage</t>
  </si>
  <si>
    <t>Driver welfare</t>
  </si>
  <si>
    <t>Radio 1 Big Weekend Bus Operation Expenditure - Leconfield</t>
  </si>
  <si>
    <t>Landscaping</t>
  </si>
  <si>
    <t>Crew</t>
  </si>
  <si>
    <t>across all sites</t>
  </si>
  <si>
    <t>Driver Welfare</t>
  </si>
  <si>
    <t>Radio 1 Big Weekend Bus Operation Expenditure - Interchange</t>
  </si>
  <si>
    <t>Radio 1 Big Weekend Bus Operation Expenditure - Grove Hill</t>
  </si>
  <si>
    <t>Radio 1 Big Weekend Bus Operation Expenditure - Buses - Total Req. 169</t>
  </si>
  <si>
    <t>Operator  - EYMS - K115 / ZK102</t>
  </si>
  <si>
    <t>Supervisors</t>
  </si>
  <si>
    <t>Additional for non local buses</t>
  </si>
  <si>
    <t>Additional mileage</t>
  </si>
  <si>
    <t>All routes and operators</t>
  </si>
  <si>
    <t>Operator Stagecoach - K116 / ZK 102</t>
  </si>
  <si>
    <t>Buses local- 16 hours</t>
  </si>
  <si>
    <t>Buses national 16 hour</t>
  </si>
  <si>
    <t>Buses local 8 hour</t>
  </si>
  <si>
    <t>Buses national  - 8 hours</t>
  </si>
  <si>
    <t>relocation of buses</t>
  </si>
  <si>
    <t>Accommodation</t>
  </si>
  <si>
    <t>Route registering</t>
  </si>
  <si>
    <t>Operator First Group - K202 / ZK102</t>
  </si>
  <si>
    <t>Egress bus</t>
  </si>
  <si>
    <t>Operator Acklams - K203 / ZK102</t>
  </si>
  <si>
    <t>Other 1</t>
  </si>
  <si>
    <t>Per route</t>
  </si>
  <si>
    <t>Wristbands K258 / ZK107</t>
  </si>
  <si>
    <t>Wristband printing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</si>
</sst>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1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theme="0"/>
      <name val="Trebuchet MS"/>
      <family val="2"/>
    </font>
    <font>
      <sz val="11"/>
      <color theme="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164" fontId="1" fillId="0" borderId="0" xfId="0" applyNumberFormat="1" applyFont="1"/>
    <xf numFmtId="164" fontId="4" fillId="2" borderId="0" xfId="0" applyNumberFormat="1" applyFont="1" applyFill="1"/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 vertical="center"/>
    </xf>
    <xf numFmtId="1" fontId="3" fillId="2" borderId="0" xfId="0" applyNumberFormat="1" applyFont="1" applyFill="1" applyAlignment="1">
      <alignment vertical="center"/>
    </xf>
    <xf numFmtId="1" fontId="1" fillId="0" borderId="0" xfId="0" applyNumberFormat="1" applyFont="1"/>
    <xf numFmtId="164" fontId="3" fillId="2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vertical="center"/>
    </xf>
    <xf numFmtId="0" fontId="5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6" fillId="0" borderId="0" xfId="0" applyFont="1"/>
    <xf numFmtId="1" fontId="6" fillId="0" borderId="0" xfId="0" applyNumberFormat="1" applyFont="1"/>
    <xf numFmtId="0" fontId="5" fillId="3" borderId="0" xfId="0" applyFont="1" applyFill="1"/>
    <xf numFmtId="164" fontId="5" fillId="3" borderId="0" xfId="0" applyNumberFormat="1" applyFont="1" applyFill="1"/>
    <xf numFmtId="1" fontId="5" fillId="3" borderId="0" xfId="0" applyNumberFormat="1" applyFont="1" applyFill="1"/>
    <xf numFmtId="164" fontId="6" fillId="3" borderId="0" xfId="0" applyNumberFormat="1" applyFont="1" applyFill="1"/>
    <xf numFmtId="1" fontId="6" fillId="3" borderId="0" xfId="0" applyNumberFormat="1" applyFont="1" applyFill="1"/>
    <xf numFmtId="164" fontId="5" fillId="0" borderId="1" xfId="0" applyNumberFormat="1" applyFont="1" applyBorder="1"/>
    <xf numFmtId="1" fontId="2" fillId="3" borderId="0" xfId="0" applyNumberFormat="1" applyFont="1" applyFill="1"/>
    <xf numFmtId="164" fontId="2" fillId="3" borderId="1" xfId="0" applyNumberFormat="1" applyFont="1" applyFill="1" applyBorder="1"/>
    <xf numFmtId="3" fontId="3" fillId="2" borderId="0" xfId="0" applyNumberFormat="1" applyFont="1" applyFill="1" applyAlignment="1">
      <alignment horizontal="left" vertical="center"/>
    </xf>
    <xf numFmtId="3" fontId="1" fillId="0" borderId="0" xfId="0" applyNumberFormat="1" applyFont="1"/>
    <xf numFmtId="3" fontId="6" fillId="0" borderId="0" xfId="0" applyNumberFormat="1" applyFont="1"/>
    <xf numFmtId="164" fontId="1" fillId="0" borderId="0" xfId="0" applyNumberFormat="1" applyFont="1" applyFill="1"/>
    <xf numFmtId="164" fontId="3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/>
    <xf numFmtId="164" fontId="6" fillId="2" borderId="0" xfId="0" applyNumberFormat="1" applyFont="1" applyFill="1"/>
    <xf numFmtId="1" fontId="6" fillId="2" borderId="0" xfId="0" applyNumberFormat="1" applyFont="1" applyFill="1"/>
    <xf numFmtId="0" fontId="5" fillId="0" borderId="0" xfId="0" applyFont="1" applyFill="1"/>
    <xf numFmtId="164" fontId="5" fillId="0" borderId="0" xfId="0" applyNumberFormat="1" applyFont="1" applyFill="1"/>
    <xf numFmtId="1" fontId="5" fillId="0" borderId="0" xfId="0" applyNumberFormat="1" applyFont="1" applyFill="1"/>
    <xf numFmtId="0" fontId="2" fillId="3" borderId="1" xfId="0" applyFont="1" applyFill="1" applyBorder="1"/>
    <xf numFmtId="0" fontId="1" fillId="2" borderId="0" xfId="0" applyFont="1" applyFill="1"/>
    <xf numFmtId="0" fontId="7" fillId="0" borderId="0" xfId="0" applyFont="1"/>
    <xf numFmtId="1" fontId="6" fillId="0" borderId="0" xfId="0" applyNumberFormat="1" applyFont="1" applyFill="1"/>
    <xf numFmtId="164" fontId="8" fillId="0" borderId="0" xfId="0" applyNumberFormat="1" applyFont="1" applyFill="1"/>
    <xf numFmtId="0" fontId="9" fillId="0" borderId="0" xfId="0" applyFont="1" applyFill="1" applyAlignment="1">
      <alignment vertical="center"/>
    </xf>
    <xf numFmtId="164" fontId="9" fillId="0" borderId="0" xfId="0" applyNumberFormat="1" applyFont="1" applyFill="1"/>
    <xf numFmtId="164" fontId="5" fillId="3" borderId="2" xfId="0" applyNumberFormat="1" applyFont="1" applyFill="1" applyBorder="1"/>
    <xf numFmtId="1" fontId="5" fillId="4" borderId="0" xfId="0" applyNumberFormat="1" applyFont="1" applyFill="1"/>
    <xf numFmtId="164" fontId="3" fillId="2" borderId="0" xfId="0" applyNumberFormat="1" applyFont="1" applyFill="1" applyAlignment="1">
      <alignment horizontal="center" vertical="center" wrapText="1"/>
    </xf>
    <xf numFmtId="9" fontId="3" fillId="2" borderId="0" xfId="0" applyNumberFormat="1" applyFont="1" applyFill="1" applyAlignment="1">
      <alignment horizontal="left" vertical="center"/>
    </xf>
    <xf numFmtId="9" fontId="1" fillId="0" borderId="0" xfId="0" applyNumberFormat="1" applyFont="1"/>
    <xf numFmtId="9" fontId="6" fillId="0" borderId="0" xfId="0" applyNumberFormat="1" applyFont="1"/>
    <xf numFmtId="49" fontId="3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164" fontId="6" fillId="5" borderId="0" xfId="0" applyNumberFormat="1" applyFont="1" applyFill="1"/>
    <xf numFmtId="164" fontId="5" fillId="5" borderId="0" xfId="0" applyNumberFormat="1" applyFont="1" applyFill="1"/>
    <xf numFmtId="3" fontId="3" fillId="2" borderId="0" xfId="0" applyNumberFormat="1" applyFont="1" applyFill="1" applyAlignment="1">
      <alignment horizontal="center" vertical="center" wrapText="1"/>
    </xf>
    <xf numFmtId="0" fontId="5" fillId="5" borderId="0" xfId="0" applyFont="1" applyFill="1"/>
    <xf numFmtId="9" fontId="5" fillId="5" borderId="0" xfId="0" applyNumberFormat="1" applyFont="1" applyFill="1"/>
    <xf numFmtId="49" fontId="5" fillId="5" borderId="0" xfId="0" applyNumberFormat="1" applyFont="1" applyFill="1" applyAlignment="1">
      <alignment horizontal="center"/>
    </xf>
    <xf numFmtId="3" fontId="5" fillId="5" borderId="0" xfId="0" applyNumberFormat="1" applyFont="1" applyFill="1"/>
    <xf numFmtId="164" fontId="5" fillId="3" borderId="0" xfId="0" quotePrefix="1" applyNumberFormat="1" applyFont="1" applyFill="1"/>
    <xf numFmtId="164" fontId="5" fillId="5" borderId="0" xfId="0" quotePrefix="1" applyNumberFormat="1" applyFont="1" applyFill="1"/>
    <xf numFmtId="9" fontId="3" fillId="2" borderId="0" xfId="0" applyNumberFormat="1" applyFont="1" applyFill="1" applyAlignment="1">
      <alignment horizontal="center" vertical="center" wrapText="1"/>
    </xf>
    <xf numFmtId="9" fontId="6" fillId="5" borderId="0" xfId="0" applyNumberFormat="1" applyFont="1" applyFill="1"/>
    <xf numFmtId="164" fontId="6" fillId="0" borderId="0" xfId="0" applyNumberFormat="1" applyFont="1" applyBorder="1"/>
    <xf numFmtId="3" fontId="5" fillId="0" borderId="0" xfId="0" applyNumberFormat="1" applyFont="1"/>
    <xf numFmtId="49" fontId="5" fillId="6" borderId="0" xfId="0" applyNumberFormat="1" applyFont="1" applyFill="1" applyAlignment="1">
      <alignment horizontal="left" vertical="center"/>
    </xf>
    <xf numFmtId="0" fontId="5" fillId="6" borderId="0" xfId="0" applyFont="1" applyFill="1" applyAlignment="1">
      <alignment vertical="center"/>
    </xf>
    <xf numFmtId="0" fontId="6" fillId="6" borderId="0" xfId="0" applyFont="1" applyFill="1" applyAlignment="1" applyProtection="1">
      <alignment horizontal="left" indent="2"/>
      <protection locked="0"/>
    </xf>
    <xf numFmtId="49" fontId="5" fillId="6" borderId="3" xfId="0" applyNumberFormat="1" applyFont="1" applyFill="1" applyBorder="1" applyAlignment="1">
      <alignment horizontal="left" vertical="center"/>
    </xf>
    <xf numFmtId="0" fontId="5" fillId="6" borderId="3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right" vertical="center"/>
    </xf>
    <xf numFmtId="165" fontId="5" fillId="6" borderId="3" xfId="0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 applyProtection="1">
      <alignment horizontal="left" indent="2"/>
      <protection locked="0"/>
    </xf>
    <xf numFmtId="49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 applyProtection="1">
      <alignment horizontal="left" indent="2"/>
      <protection locked="0"/>
    </xf>
    <xf numFmtId="49" fontId="5" fillId="6" borderId="4" xfId="0" applyNumberFormat="1" applyFont="1" applyFill="1" applyBorder="1" applyAlignment="1">
      <alignment horizontal="left"/>
    </xf>
    <xf numFmtId="0" fontId="5" fillId="6" borderId="4" xfId="0" applyFont="1" applyFill="1" applyBorder="1"/>
    <xf numFmtId="165" fontId="5" fillId="6" borderId="4" xfId="0" applyNumberFormat="1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5" fillId="6" borderId="4" xfId="0" applyFont="1" applyFill="1" applyBorder="1" applyAlignment="1" applyProtection="1">
      <alignment horizontal="left" indent="2"/>
      <protection locked="0"/>
    </xf>
    <xf numFmtId="165" fontId="5" fillId="6" borderId="4" xfId="0" applyNumberFormat="1" applyFont="1" applyFill="1" applyBorder="1" applyAlignment="1" applyProtection="1">
      <alignment horizontal="left" indent="2"/>
    </xf>
    <xf numFmtId="49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5" fontId="6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165" fontId="6" fillId="0" borderId="0" xfId="0" applyNumberFormat="1" applyFont="1" applyFill="1" applyAlignment="1" applyProtection="1">
      <alignment horizontal="right"/>
    </xf>
    <xf numFmtId="49" fontId="5" fillId="6" borderId="4" xfId="0" applyNumberFormat="1" applyFont="1" applyFill="1" applyBorder="1" applyAlignment="1" applyProtection="1">
      <alignment horizontal="left"/>
      <protection locked="0"/>
    </xf>
    <xf numFmtId="0" fontId="5" fillId="6" borderId="4" xfId="0" applyFont="1" applyFill="1" applyBorder="1" applyProtection="1">
      <protection locked="0"/>
    </xf>
    <xf numFmtId="165" fontId="5" fillId="6" borderId="4" xfId="0" applyNumberFormat="1" applyFont="1" applyFill="1" applyBorder="1" applyAlignment="1" applyProtection="1">
      <alignment horizontal="right"/>
      <protection locked="0"/>
    </xf>
    <xf numFmtId="0" fontId="5" fillId="6" borderId="4" xfId="0" applyFont="1" applyFill="1" applyBorder="1" applyAlignment="1" applyProtection="1">
      <alignment horizontal="right"/>
      <protection locked="0"/>
    </xf>
    <xf numFmtId="165" fontId="6" fillId="6" borderId="4" xfId="0" applyNumberFormat="1" applyFont="1" applyFill="1" applyBorder="1" applyAlignment="1" applyProtection="1">
      <alignment horizontal="right"/>
    </xf>
    <xf numFmtId="49" fontId="6" fillId="0" borderId="5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 indent="2"/>
      <protection locked="0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49" fontId="6" fillId="0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left" indent="2"/>
    </xf>
    <xf numFmtId="0" fontId="6" fillId="6" borderId="4" xfId="0" applyFont="1" applyFill="1" applyBorder="1" applyProtection="1">
      <protection locked="0"/>
    </xf>
    <xf numFmtId="165" fontId="6" fillId="6" borderId="4" xfId="0" applyNumberFormat="1" applyFont="1" applyFill="1" applyBorder="1" applyAlignment="1" applyProtection="1">
      <alignment horizontal="right"/>
      <protection locked="0"/>
    </xf>
    <xf numFmtId="0" fontId="6" fillId="6" borderId="4" xfId="0" applyFont="1" applyFill="1" applyBorder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165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165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horizontal="left" indent="2"/>
      <protection locked="0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/>
    <xf numFmtId="165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indent="2"/>
    </xf>
    <xf numFmtId="49" fontId="10" fillId="0" borderId="0" xfId="0" applyNumberFormat="1" applyFont="1" applyAlignment="1">
      <alignment horizontal="left"/>
    </xf>
    <xf numFmtId="0" fontId="6" fillId="0" borderId="0" xfId="0" applyFont="1" applyAlignment="1">
      <alignment horizontal="left" indent="2"/>
    </xf>
    <xf numFmtId="49" fontId="7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 indent="2"/>
    </xf>
    <xf numFmtId="165" fontId="6" fillId="0" borderId="0" xfId="0" applyNumberFormat="1" applyFont="1" applyFill="1" applyBorder="1" applyAlignment="1">
      <alignment horizontal="left" indent="2"/>
    </xf>
    <xf numFmtId="165" fontId="5" fillId="0" borderId="0" xfId="0" applyNumberFormat="1" applyFont="1" applyFill="1" applyBorder="1" applyAlignment="1">
      <alignment horizontal="left" indent="2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2"/>
    </xf>
    <xf numFmtId="165" fontId="6" fillId="0" borderId="0" xfId="0" applyNumberFormat="1" applyFont="1" applyAlignment="1" applyProtection="1">
      <alignment horizontal="right"/>
    </xf>
    <xf numFmtId="164" fontId="5" fillId="3" borderId="2" xfId="0" applyNumberFormat="1" applyFont="1" applyFill="1" applyBorder="1" applyAlignment="1" applyProtection="1">
      <alignment horizontal="left" indent="2"/>
    </xf>
    <xf numFmtId="164" fontId="5" fillId="3" borderId="8" xfId="0" applyNumberFormat="1" applyFont="1" applyFill="1" applyBorder="1" applyAlignment="1" applyProtection="1">
      <alignment horizontal="left" vertical="center" indent="2"/>
    </xf>
    <xf numFmtId="9" fontId="3" fillId="2" borderId="0" xfId="0" applyNumberFormat="1" applyFont="1" applyFill="1" applyAlignment="1">
      <alignment horizontal="center" vertical="center"/>
    </xf>
    <xf numFmtId="3" fontId="8" fillId="0" borderId="0" xfId="0" applyNumberFormat="1" applyFont="1" applyFill="1"/>
    <xf numFmtId="3" fontId="8" fillId="0" borderId="0" xfId="0" applyNumberFormat="1" applyFont="1" applyFill="1" applyBorder="1"/>
    <xf numFmtId="164" fontId="9" fillId="0" borderId="0" xfId="0" applyNumberFormat="1" applyFont="1" applyFill="1" applyBorder="1"/>
    <xf numFmtId="164" fontId="8" fillId="0" borderId="0" xfId="0" applyNumberFormat="1" applyFont="1" applyFill="1" applyBorder="1"/>
    <xf numFmtId="9" fontId="9" fillId="0" borderId="0" xfId="0" applyNumberFormat="1" applyFont="1" applyFill="1" applyBorder="1"/>
    <xf numFmtId="3" fontId="9" fillId="0" borderId="0" xfId="0" applyNumberFormat="1" applyFont="1" applyFill="1" applyBorder="1"/>
    <xf numFmtId="9" fontId="5" fillId="0" borderId="0" xfId="0" applyNumberFormat="1" applyFont="1"/>
    <xf numFmtId="9" fontId="5" fillId="3" borderId="2" xfId="0" applyNumberFormat="1" applyFont="1" applyFill="1" applyBorder="1"/>
    <xf numFmtId="164" fontId="5" fillId="0" borderId="0" xfId="0" applyNumberFormat="1" applyFont="1" applyProtection="1">
      <protection locked="0"/>
    </xf>
    <xf numFmtId="164" fontId="6" fillId="0" borderId="0" xfId="0" applyNumberFormat="1" applyFont="1" applyProtection="1">
      <protection locked="0"/>
    </xf>
    <xf numFmtId="164" fontId="5" fillId="5" borderId="0" xfId="0" applyNumberFormat="1" applyFont="1" applyFill="1" applyProtection="1">
      <protection locked="0"/>
    </xf>
    <xf numFmtId="164" fontId="6" fillId="5" borderId="0" xfId="0" applyNumberFormat="1" applyFont="1" applyFill="1" applyProtection="1">
      <protection locked="0"/>
    </xf>
    <xf numFmtId="9" fontId="6" fillId="0" borderId="0" xfId="0" applyNumberFormat="1" applyFont="1" applyProtection="1">
      <protection locked="0"/>
    </xf>
    <xf numFmtId="9" fontId="5" fillId="5" borderId="0" xfId="0" applyNumberFormat="1" applyFont="1" applyFill="1" applyProtection="1">
      <protection locked="0"/>
    </xf>
    <xf numFmtId="9" fontId="6" fillId="5" borderId="0" xfId="0" applyNumberFormat="1" applyFont="1" applyFill="1" applyProtection="1"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5" fillId="5" borderId="0" xfId="0" applyNumberFormat="1" applyFont="1" applyFill="1" applyAlignment="1" applyProtection="1">
      <alignment horizontal="center"/>
      <protection locked="0"/>
    </xf>
    <xf numFmtId="49" fontId="6" fillId="5" borderId="0" xfId="0" applyNumberFormat="1" applyFont="1" applyFill="1" applyAlignment="1" applyProtection="1">
      <alignment horizontal="center"/>
      <protection locked="0"/>
    </xf>
    <xf numFmtId="3" fontId="6" fillId="0" borderId="0" xfId="0" applyNumberFormat="1" applyFont="1" applyProtection="1">
      <protection locked="0"/>
    </xf>
    <xf numFmtId="3" fontId="5" fillId="5" borderId="0" xfId="0" applyNumberFormat="1" applyFont="1" applyFill="1" applyProtection="1">
      <protection locked="0"/>
    </xf>
    <xf numFmtId="3" fontId="6" fillId="5" borderId="0" xfId="0" applyNumberFormat="1" applyFont="1" applyFill="1" applyProtection="1">
      <protection locked="0"/>
    </xf>
    <xf numFmtId="3" fontId="5" fillId="6" borderId="3" xfId="0" applyNumberFormat="1" applyFont="1" applyFill="1" applyBorder="1" applyAlignment="1" applyProtection="1">
      <alignment horizontal="left" vertical="center"/>
      <protection locked="0"/>
    </xf>
    <xf numFmtId="164" fontId="0" fillId="0" borderId="0" xfId="0" applyNumberFormat="1" applyProtection="1">
      <protection locked="0"/>
    </xf>
    <xf numFmtId="165" fontId="6" fillId="0" borderId="0" xfId="0" applyNumberFormat="1" applyFont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165" fontId="5" fillId="3" borderId="2" xfId="0" applyNumberFormat="1" applyFont="1" applyFill="1" applyBorder="1" applyAlignment="1" applyProtection="1">
      <alignment horizontal="center"/>
      <protection locked="0"/>
    </xf>
    <xf numFmtId="0" fontId="5" fillId="6" borderId="0" xfId="0" applyFont="1" applyFill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87"/>
  <sheetViews>
    <sheetView tabSelected="1" zoomScale="120" zoomScaleNormal="120" workbookViewId="0" xr3:uid="{AEA406A1-0E4B-5B11-9CD5-51D6E497D94C}">
      <selection activeCell="F4" sqref="F4"/>
    </sheetView>
  </sheetViews>
  <sheetFormatPr defaultColWidth="9.140625" defaultRowHeight="15.75"/>
  <cols>
    <col min="1" max="1" width="14.140625" style="73" customWidth="1"/>
    <col min="2" max="2" width="37.85546875" style="15" customWidth="1"/>
    <col min="3" max="3" width="11.140625" style="74" customWidth="1"/>
    <col min="4" max="4" width="11.140625" style="75" customWidth="1"/>
    <col min="5" max="5" width="11.140625" style="74" customWidth="1"/>
    <col min="6" max="6" width="50.5703125" style="112" customWidth="1"/>
  </cols>
  <sheetData>
    <row r="1" spans="1:6">
      <c r="A1" s="65"/>
      <c r="B1" s="66" t="s">
        <v>0</v>
      </c>
      <c r="C1" s="152" t="s">
        <v>1</v>
      </c>
      <c r="D1" s="152"/>
      <c r="E1" s="152"/>
      <c r="F1" s="67"/>
    </row>
    <row r="2" spans="1:6" ht="16.5" thickBot="1">
      <c r="A2" s="68"/>
      <c r="B2" s="69" t="s">
        <v>2</v>
      </c>
      <c r="C2" s="144">
        <v>20</v>
      </c>
      <c r="D2" s="70"/>
      <c r="E2" s="71"/>
      <c r="F2" s="72"/>
    </row>
    <row r="3" spans="1:6">
      <c r="C3" s="148"/>
      <c r="E3" s="148"/>
      <c r="F3" s="76"/>
    </row>
    <row r="4" spans="1:6">
      <c r="C4" s="148"/>
      <c r="E4" s="148"/>
      <c r="F4" s="76"/>
    </row>
    <row r="5" spans="1:6" ht="16.5" thickBot="1">
      <c r="A5" s="77"/>
      <c r="B5" s="78" t="s">
        <v>3</v>
      </c>
      <c r="C5" s="79" t="s">
        <v>4</v>
      </c>
      <c r="D5" s="80" t="s">
        <v>5</v>
      </c>
      <c r="E5" s="79" t="s">
        <v>6</v>
      </c>
      <c r="F5" s="81" t="s">
        <v>7</v>
      </c>
    </row>
    <row r="6" spans="1:6" ht="16.5" thickTop="1">
      <c r="C6" s="148"/>
      <c r="E6" s="148"/>
      <c r="F6" s="76"/>
    </row>
    <row r="7" spans="1:6" ht="16.5" thickBot="1">
      <c r="A7" s="77" t="s">
        <v>8</v>
      </c>
      <c r="B7" s="78"/>
      <c r="C7" s="79"/>
      <c r="D7" s="80"/>
      <c r="E7" s="79"/>
      <c r="F7" s="82">
        <f>SUM(E8:E15)</f>
        <v>132520</v>
      </c>
    </row>
    <row r="8" spans="1:6" ht="16.5" thickTop="1">
      <c r="A8" s="83" t="s">
        <v>9</v>
      </c>
      <c r="B8" s="84" t="s">
        <v>10</v>
      </c>
      <c r="C8" s="85">
        <v>8500</v>
      </c>
      <c r="D8" s="86">
        <v>1</v>
      </c>
      <c r="E8" s="87">
        <f>SUM(C8*D8)</f>
        <v>8500</v>
      </c>
      <c r="F8" s="76" t="s">
        <v>11</v>
      </c>
    </row>
    <row r="9" spans="1:6">
      <c r="A9" s="83" t="s">
        <v>12</v>
      </c>
      <c r="B9" s="84" t="s">
        <v>13</v>
      </c>
      <c r="C9" s="85">
        <v>45000</v>
      </c>
      <c r="D9" s="86">
        <v>1</v>
      </c>
      <c r="E9" s="87">
        <f t="shared" ref="E9:E44" si="0">SUM(C9*D9)</f>
        <v>45000</v>
      </c>
      <c r="F9" s="76" t="s">
        <v>14</v>
      </c>
    </row>
    <row r="10" spans="1:6">
      <c r="A10" s="83" t="s">
        <v>12</v>
      </c>
      <c r="B10" s="84" t="s">
        <v>15</v>
      </c>
      <c r="C10" s="85">
        <v>550</v>
      </c>
      <c r="D10" s="86">
        <v>1</v>
      </c>
      <c r="E10" s="87">
        <f t="shared" si="0"/>
        <v>550</v>
      </c>
      <c r="F10" s="76" t="s">
        <v>16</v>
      </c>
    </row>
    <row r="11" spans="1:6">
      <c r="A11" s="83" t="s">
        <v>12</v>
      </c>
      <c r="B11" s="84" t="s">
        <v>17</v>
      </c>
      <c r="C11" s="85">
        <v>1500</v>
      </c>
      <c r="D11" s="86">
        <v>1</v>
      </c>
      <c r="E11" s="87">
        <f t="shared" si="0"/>
        <v>1500</v>
      </c>
      <c r="F11" s="76" t="s">
        <v>18</v>
      </c>
    </row>
    <row r="12" spans="1:6">
      <c r="A12" s="83" t="s">
        <v>19</v>
      </c>
      <c r="B12" s="84" t="s">
        <v>20</v>
      </c>
      <c r="C12" s="119">
        <f>Groundworks!F7</f>
        <v>55000</v>
      </c>
      <c r="D12" s="86">
        <v>1</v>
      </c>
      <c r="E12" s="87">
        <f t="shared" si="0"/>
        <v>55000</v>
      </c>
      <c r="F12" s="76" t="s">
        <v>21</v>
      </c>
    </row>
    <row r="13" spans="1:6">
      <c r="A13" s="83" t="s">
        <v>12</v>
      </c>
      <c r="B13" s="84" t="s">
        <v>22</v>
      </c>
      <c r="C13" s="85">
        <v>9780</v>
      </c>
      <c r="D13" s="86">
        <v>1</v>
      </c>
      <c r="E13" s="87">
        <f t="shared" si="0"/>
        <v>9780</v>
      </c>
      <c r="F13" s="76" t="s">
        <v>23</v>
      </c>
    </row>
    <row r="14" spans="1:6">
      <c r="A14" s="83" t="s">
        <v>9</v>
      </c>
      <c r="B14" s="84" t="s">
        <v>24</v>
      </c>
      <c r="C14" s="85">
        <v>8190</v>
      </c>
      <c r="D14" s="86">
        <v>1</v>
      </c>
      <c r="E14" s="87">
        <f t="shared" si="0"/>
        <v>8190</v>
      </c>
      <c r="F14" s="76" t="s">
        <v>25</v>
      </c>
    </row>
    <row r="15" spans="1:6">
      <c r="A15" s="83" t="s">
        <v>9</v>
      </c>
      <c r="B15" s="84" t="s">
        <v>26</v>
      </c>
      <c r="C15" s="85">
        <v>4000</v>
      </c>
      <c r="D15" s="86">
        <v>1</v>
      </c>
      <c r="E15" s="87">
        <f t="shared" si="0"/>
        <v>4000</v>
      </c>
      <c r="F15" s="76" t="s">
        <v>27</v>
      </c>
    </row>
    <row r="16" spans="1:6" ht="16.5" thickBot="1">
      <c r="A16" s="88" t="s">
        <v>28</v>
      </c>
      <c r="B16" s="89"/>
      <c r="C16" s="90"/>
      <c r="D16" s="91"/>
      <c r="E16" s="92"/>
      <c r="F16" s="82">
        <f>SUM(E17:E23)</f>
        <v>520752.4</v>
      </c>
    </row>
    <row r="17" spans="1:6" ht="16.5" thickTop="1">
      <c r="A17" s="93" t="s">
        <v>29</v>
      </c>
      <c r="B17" s="84" t="s">
        <v>30</v>
      </c>
      <c r="C17" s="119">
        <f>Summary!C8</f>
        <v>101625</v>
      </c>
      <c r="D17" s="86">
        <v>1</v>
      </c>
      <c r="E17" s="87">
        <f t="shared" si="0"/>
        <v>101625</v>
      </c>
      <c r="F17" s="94"/>
    </row>
    <row r="18" spans="1:6">
      <c r="A18" s="95" t="s">
        <v>31</v>
      </c>
      <c r="B18" s="84" t="s">
        <v>32</v>
      </c>
      <c r="C18" s="119">
        <f>Summary!C9</f>
        <v>88474</v>
      </c>
      <c r="D18" s="86">
        <v>1</v>
      </c>
      <c r="E18" s="87">
        <f t="shared" si="0"/>
        <v>88474</v>
      </c>
      <c r="F18" s="94"/>
    </row>
    <row r="19" spans="1:6">
      <c r="A19" s="95" t="s">
        <v>33</v>
      </c>
      <c r="B19" s="84" t="s">
        <v>34</v>
      </c>
      <c r="C19" s="119">
        <f>Summary!C10</f>
        <v>9117</v>
      </c>
      <c r="D19" s="86">
        <v>1</v>
      </c>
      <c r="E19" s="87">
        <f t="shared" si="0"/>
        <v>9117</v>
      </c>
      <c r="F19" s="94"/>
    </row>
    <row r="20" spans="1:6">
      <c r="A20" s="95" t="s">
        <v>35</v>
      </c>
      <c r="B20" s="84" t="s">
        <v>36</v>
      </c>
      <c r="C20" s="119">
        <f>Summary!C11</f>
        <v>15112</v>
      </c>
      <c r="D20" s="86">
        <v>1</v>
      </c>
      <c r="E20" s="87">
        <f t="shared" si="0"/>
        <v>15112</v>
      </c>
      <c r="F20" s="94"/>
    </row>
    <row r="21" spans="1:6">
      <c r="A21" s="95" t="s">
        <v>37</v>
      </c>
      <c r="B21" s="84" t="s">
        <v>38</v>
      </c>
      <c r="C21" s="119">
        <f>Summary!C12</f>
        <v>4550</v>
      </c>
      <c r="D21" s="86">
        <v>1</v>
      </c>
      <c r="E21" s="87">
        <f t="shared" si="0"/>
        <v>4550</v>
      </c>
      <c r="F21" s="94"/>
    </row>
    <row r="22" spans="1:6">
      <c r="A22" s="95" t="s">
        <v>39</v>
      </c>
      <c r="B22" s="84" t="s">
        <v>40</v>
      </c>
      <c r="C22" s="119">
        <f>Summary!C13</f>
        <v>9452</v>
      </c>
      <c r="D22" s="86">
        <v>1</v>
      </c>
      <c r="E22" s="87">
        <f t="shared" si="0"/>
        <v>9452</v>
      </c>
      <c r="F22" s="94"/>
    </row>
    <row r="23" spans="1:6">
      <c r="A23" s="95" t="s">
        <v>29</v>
      </c>
      <c r="B23" s="84" t="s">
        <v>41</v>
      </c>
      <c r="C23" s="119">
        <f>Summary!C14</f>
        <v>292422.40000000002</v>
      </c>
      <c r="D23" s="86">
        <v>1</v>
      </c>
      <c r="E23" s="87">
        <f t="shared" si="0"/>
        <v>292422.40000000002</v>
      </c>
      <c r="F23" s="76"/>
    </row>
    <row r="24" spans="1:6" ht="16.5" thickBot="1">
      <c r="A24" s="88" t="s">
        <v>42</v>
      </c>
      <c r="B24" s="89"/>
      <c r="C24" s="90"/>
      <c r="D24" s="91"/>
      <c r="E24" s="92"/>
      <c r="F24" s="82">
        <f>SUM(E25:E32)</f>
        <v>34031</v>
      </c>
    </row>
    <row r="25" spans="1:6" ht="16.5" thickTop="1">
      <c r="A25" s="96" t="s">
        <v>43</v>
      </c>
      <c r="B25" s="84" t="s">
        <v>44</v>
      </c>
      <c r="C25" s="85">
        <v>0</v>
      </c>
      <c r="D25" s="86">
        <v>1</v>
      </c>
      <c r="E25" s="87">
        <f t="shared" si="0"/>
        <v>0</v>
      </c>
      <c r="F25" s="76" t="s">
        <v>45</v>
      </c>
    </row>
    <row r="26" spans="1:6">
      <c r="A26" s="96" t="s">
        <v>43</v>
      </c>
      <c r="B26" s="84" t="s">
        <v>46</v>
      </c>
      <c r="C26" s="85">
        <v>500</v>
      </c>
      <c r="D26" s="86">
        <v>4</v>
      </c>
      <c r="E26" s="87">
        <f t="shared" si="0"/>
        <v>2000</v>
      </c>
      <c r="F26" s="76" t="s">
        <v>47</v>
      </c>
    </row>
    <row r="27" spans="1:6">
      <c r="A27" s="96" t="s">
        <v>43</v>
      </c>
      <c r="B27" s="84" t="s">
        <v>48</v>
      </c>
      <c r="C27" s="85">
        <v>2070</v>
      </c>
      <c r="D27" s="86">
        <v>1</v>
      </c>
      <c r="E27" s="87">
        <f t="shared" si="0"/>
        <v>2070</v>
      </c>
      <c r="F27" s="76" t="s">
        <v>49</v>
      </c>
    </row>
    <row r="28" spans="1:6">
      <c r="A28" s="96" t="s">
        <v>50</v>
      </c>
      <c r="B28" s="84" t="s">
        <v>51</v>
      </c>
      <c r="C28" s="85">
        <v>19500</v>
      </c>
      <c r="D28" s="86">
        <v>1</v>
      </c>
      <c r="E28" s="87">
        <f t="shared" si="0"/>
        <v>19500</v>
      </c>
      <c r="F28" s="76" t="s">
        <v>52</v>
      </c>
    </row>
    <row r="29" spans="1:6">
      <c r="A29" s="96" t="s">
        <v>53</v>
      </c>
      <c r="B29" s="84" t="s">
        <v>54</v>
      </c>
      <c r="C29" s="85">
        <v>2118</v>
      </c>
      <c r="D29" s="86">
        <v>2</v>
      </c>
      <c r="E29" s="87">
        <f t="shared" si="0"/>
        <v>4236</v>
      </c>
      <c r="F29" s="76"/>
    </row>
    <row r="30" spans="1:6">
      <c r="A30" s="96" t="s">
        <v>55</v>
      </c>
      <c r="B30" s="84" t="s">
        <v>56</v>
      </c>
      <c r="C30" s="85">
        <v>3932</v>
      </c>
      <c r="D30" s="86">
        <v>1</v>
      </c>
      <c r="E30" s="87">
        <f t="shared" si="0"/>
        <v>3932</v>
      </c>
      <c r="F30" s="76"/>
    </row>
    <row r="31" spans="1:6">
      <c r="A31" s="96" t="s">
        <v>55</v>
      </c>
      <c r="B31" s="84" t="s">
        <v>57</v>
      </c>
      <c r="C31" s="85">
        <v>1580</v>
      </c>
      <c r="D31" s="86">
        <v>1</v>
      </c>
      <c r="E31" s="87">
        <f t="shared" si="0"/>
        <v>1580</v>
      </c>
      <c r="F31" s="76"/>
    </row>
    <row r="32" spans="1:6">
      <c r="A32" s="96" t="s">
        <v>55</v>
      </c>
      <c r="B32" s="84" t="s">
        <v>58</v>
      </c>
      <c r="C32" s="85">
        <v>713</v>
      </c>
      <c r="D32" s="86">
        <v>1</v>
      </c>
      <c r="E32" s="87">
        <f t="shared" si="0"/>
        <v>713</v>
      </c>
      <c r="F32" s="76" t="s">
        <v>59</v>
      </c>
    </row>
    <row r="33" spans="1:6" ht="16.5" thickBot="1">
      <c r="A33" s="88" t="s">
        <v>60</v>
      </c>
      <c r="B33" s="89"/>
      <c r="C33" s="90"/>
      <c r="D33" s="91"/>
      <c r="E33" s="92"/>
      <c r="F33" s="82">
        <f>SUM(E34:E35)</f>
        <v>500</v>
      </c>
    </row>
    <row r="34" spans="1:6" ht="16.5" thickTop="1">
      <c r="A34" s="96" t="s">
        <v>61</v>
      </c>
      <c r="B34" s="84" t="s">
        <v>62</v>
      </c>
      <c r="C34" s="85">
        <v>500</v>
      </c>
      <c r="D34" s="86">
        <v>1</v>
      </c>
      <c r="E34" s="87">
        <f t="shared" si="0"/>
        <v>500</v>
      </c>
      <c r="F34" s="97" t="s">
        <v>63</v>
      </c>
    </row>
    <row r="35" spans="1:6">
      <c r="A35" s="96"/>
      <c r="B35" s="84"/>
      <c r="C35" s="85"/>
      <c r="D35" s="86"/>
      <c r="E35" s="87">
        <f t="shared" si="0"/>
        <v>0</v>
      </c>
      <c r="F35" s="76"/>
    </row>
    <row r="36" spans="1:6" ht="16.5" thickBot="1">
      <c r="A36" s="88" t="s">
        <v>64</v>
      </c>
      <c r="B36" s="89"/>
      <c r="C36" s="90"/>
      <c r="D36" s="91"/>
      <c r="E36" s="92"/>
      <c r="F36" s="82">
        <f>SUM(E37:E40)</f>
        <v>79313</v>
      </c>
    </row>
    <row r="37" spans="1:6" ht="16.5" thickTop="1">
      <c r="A37" s="96" t="s">
        <v>65</v>
      </c>
      <c r="B37" s="84" t="s">
        <v>66</v>
      </c>
      <c r="C37" s="85">
        <v>72000</v>
      </c>
      <c r="D37" s="86">
        <v>1</v>
      </c>
      <c r="E37" s="87">
        <f>SUM(C37*D37)</f>
        <v>72000</v>
      </c>
      <c r="F37" s="76" t="s">
        <v>67</v>
      </c>
    </row>
    <row r="38" spans="1:6">
      <c r="A38" s="96" t="s">
        <v>65</v>
      </c>
      <c r="B38" s="84" t="s">
        <v>68</v>
      </c>
      <c r="C38" s="85">
        <v>1650</v>
      </c>
      <c r="D38" s="86">
        <v>1</v>
      </c>
      <c r="E38" s="87">
        <f>SUM(C38*D38)</f>
        <v>1650</v>
      </c>
      <c r="F38" s="76"/>
    </row>
    <row r="39" spans="1:6">
      <c r="A39" s="96" t="s">
        <v>65</v>
      </c>
      <c r="B39" s="84" t="s">
        <v>69</v>
      </c>
      <c r="C39" s="85">
        <v>663</v>
      </c>
      <c r="D39" s="86">
        <v>1</v>
      </c>
      <c r="E39" s="87">
        <f t="shared" si="0"/>
        <v>663</v>
      </c>
      <c r="F39" s="76"/>
    </row>
    <row r="40" spans="1:6">
      <c r="A40" s="96" t="s">
        <v>65</v>
      </c>
      <c r="B40" s="84" t="s">
        <v>70</v>
      </c>
      <c r="C40" s="85">
        <v>5000</v>
      </c>
      <c r="D40" s="86">
        <v>1</v>
      </c>
      <c r="E40" s="87">
        <f t="shared" si="0"/>
        <v>5000</v>
      </c>
      <c r="F40" s="76"/>
    </row>
    <row r="41" spans="1:6" ht="16.5" thickBot="1">
      <c r="A41" s="88" t="s">
        <v>71</v>
      </c>
      <c r="B41" s="89"/>
      <c r="C41" s="90"/>
      <c r="D41" s="91"/>
      <c r="E41" s="92"/>
      <c r="F41" s="82">
        <f>SUM(E42:E44)</f>
        <v>27000</v>
      </c>
    </row>
    <row r="42" spans="1:6" ht="16.5" thickTop="1">
      <c r="A42" s="96" t="s">
        <v>72</v>
      </c>
      <c r="B42" s="84" t="s">
        <v>73</v>
      </c>
      <c r="C42" s="85">
        <v>27000</v>
      </c>
      <c r="D42" s="86">
        <v>1</v>
      </c>
      <c r="E42" s="87">
        <f t="shared" si="0"/>
        <v>27000</v>
      </c>
      <c r="F42" s="76" t="s">
        <v>74</v>
      </c>
    </row>
    <row r="43" spans="1:6">
      <c r="A43" s="96"/>
      <c r="B43" s="84"/>
      <c r="C43" s="85"/>
      <c r="D43" s="86"/>
      <c r="E43" s="87">
        <f t="shared" si="0"/>
        <v>0</v>
      </c>
      <c r="F43" s="76"/>
    </row>
    <row r="44" spans="1:6">
      <c r="A44" s="96"/>
      <c r="B44" s="84"/>
      <c r="C44" s="85"/>
      <c r="D44" s="86"/>
      <c r="E44" s="87">
        <f t="shared" si="0"/>
        <v>0</v>
      </c>
      <c r="F44" s="76"/>
    </row>
    <row r="45" spans="1:6" ht="16.5" thickBot="1">
      <c r="A45" s="88" t="s">
        <v>75</v>
      </c>
      <c r="B45" s="98"/>
      <c r="C45" s="99"/>
      <c r="D45" s="100"/>
      <c r="E45" s="92"/>
      <c r="F45" s="82">
        <f>SUM(E46:E47)</f>
        <v>4400</v>
      </c>
    </row>
    <row r="46" spans="1:6" ht="16.5" thickTop="1">
      <c r="A46" s="96" t="s">
        <v>76</v>
      </c>
      <c r="B46" s="84" t="s">
        <v>77</v>
      </c>
      <c r="C46" s="85">
        <v>400</v>
      </c>
      <c r="D46" s="86">
        <v>11</v>
      </c>
      <c r="E46" s="87">
        <f>C46*D46</f>
        <v>4400</v>
      </c>
      <c r="F46" s="76"/>
    </row>
    <row r="47" spans="1:6">
      <c r="A47" s="96"/>
      <c r="B47" s="84" t="s">
        <v>78</v>
      </c>
      <c r="C47" s="85">
        <v>0</v>
      </c>
      <c r="D47" s="86">
        <v>1</v>
      </c>
      <c r="E47" s="87">
        <f>C47*D47</f>
        <v>0</v>
      </c>
      <c r="F47" s="76"/>
    </row>
    <row r="48" spans="1:6" ht="16.5" thickBot="1">
      <c r="A48" s="88" t="s">
        <v>79</v>
      </c>
      <c r="B48" s="98"/>
      <c r="C48" s="99"/>
      <c r="D48" s="100"/>
      <c r="E48" s="92"/>
      <c r="F48" s="82">
        <f>SUM(E49:E52)</f>
        <v>156500</v>
      </c>
    </row>
    <row r="49" spans="1:6" ht="16.5" thickTop="1">
      <c r="A49" s="96" t="s">
        <v>80</v>
      </c>
      <c r="B49" s="84" t="s">
        <v>81</v>
      </c>
      <c r="C49" s="85">
        <v>1500</v>
      </c>
      <c r="D49" s="86">
        <v>1</v>
      </c>
      <c r="E49" s="87">
        <f>C49*D49</f>
        <v>1500</v>
      </c>
      <c r="F49" s="76" t="s">
        <v>63</v>
      </c>
    </row>
    <row r="50" spans="1:6">
      <c r="A50" s="96" t="s">
        <v>82</v>
      </c>
      <c r="B50" s="84" t="s">
        <v>83</v>
      </c>
      <c r="C50" s="85">
        <v>5000</v>
      </c>
      <c r="D50" s="86">
        <v>1</v>
      </c>
      <c r="E50" s="87">
        <f t="shared" ref="E50:E52" si="1">C50*D50</f>
        <v>5000</v>
      </c>
      <c r="F50" s="76" t="s">
        <v>63</v>
      </c>
    </row>
    <row r="51" spans="1:6">
      <c r="A51" s="96" t="s">
        <v>84</v>
      </c>
      <c r="B51" s="84" t="s">
        <v>85</v>
      </c>
      <c r="C51" s="85">
        <v>150000</v>
      </c>
      <c r="D51" s="86">
        <v>1</v>
      </c>
      <c r="E51" s="87">
        <f t="shared" si="1"/>
        <v>150000</v>
      </c>
      <c r="F51" s="76"/>
    </row>
    <row r="52" spans="1:6">
      <c r="A52" s="96"/>
      <c r="B52" s="84"/>
      <c r="C52" s="85"/>
      <c r="D52" s="86"/>
      <c r="E52" s="87">
        <f t="shared" si="1"/>
        <v>0</v>
      </c>
      <c r="F52" s="76"/>
    </row>
    <row r="53" spans="1:6" ht="16.5" thickBot="1">
      <c r="A53" s="88" t="s">
        <v>86</v>
      </c>
      <c r="B53" s="98"/>
      <c r="C53" s="99"/>
      <c r="D53" s="100"/>
      <c r="E53" s="92"/>
      <c r="F53" s="82">
        <f>SUM(E54:E56)</f>
        <v>10000</v>
      </c>
    </row>
    <row r="54" spans="1:6" ht="16.5" thickTop="1">
      <c r="A54" s="96" t="s">
        <v>87</v>
      </c>
      <c r="B54" s="84" t="s">
        <v>88</v>
      </c>
      <c r="C54" s="85">
        <v>10000</v>
      </c>
      <c r="D54" s="86">
        <v>1</v>
      </c>
      <c r="E54" s="87">
        <f>C54*D54</f>
        <v>10000</v>
      </c>
      <c r="F54" s="76" t="s">
        <v>89</v>
      </c>
    </row>
    <row r="55" spans="1:6">
      <c r="A55" s="96"/>
      <c r="B55" s="84"/>
      <c r="C55" s="85"/>
      <c r="D55" s="86"/>
      <c r="E55" s="87"/>
      <c r="F55" s="76"/>
    </row>
    <row r="56" spans="1:6">
      <c r="A56" s="96"/>
      <c r="B56" s="84"/>
      <c r="C56" s="85"/>
      <c r="D56" s="86"/>
      <c r="E56" s="87">
        <f t="shared" ref="E56" si="2">C56*D56</f>
        <v>0</v>
      </c>
      <c r="F56" s="76"/>
    </row>
    <row r="57" spans="1:6" ht="16.5" thickBot="1">
      <c r="A57" s="88" t="s">
        <v>90</v>
      </c>
      <c r="B57" s="98"/>
      <c r="C57" s="99"/>
      <c r="D57" s="100"/>
      <c r="E57" s="92"/>
      <c r="F57" s="82">
        <f>SUM(E58:E59)</f>
        <v>2000</v>
      </c>
    </row>
    <row r="58" spans="1:6" ht="16.5" thickTop="1">
      <c r="A58" s="96" t="s">
        <v>91</v>
      </c>
      <c r="B58" s="84" t="s">
        <v>92</v>
      </c>
      <c r="C58" s="85">
        <v>10</v>
      </c>
      <c r="D58" s="86">
        <v>200</v>
      </c>
      <c r="E58" s="87">
        <f>C58*D58</f>
        <v>2000</v>
      </c>
      <c r="F58" s="76"/>
    </row>
    <row r="59" spans="1:6">
      <c r="A59" s="96"/>
      <c r="B59" s="84"/>
      <c r="C59" s="85"/>
      <c r="D59" s="86"/>
      <c r="E59" s="87"/>
      <c r="F59" s="76"/>
    </row>
    <row r="60" spans="1:6" ht="16.5" thickBot="1">
      <c r="A60" s="88" t="s">
        <v>93</v>
      </c>
      <c r="B60" s="98"/>
      <c r="C60" s="99"/>
      <c r="D60" s="100"/>
      <c r="E60" s="92"/>
      <c r="F60" s="82">
        <f>SUM(E61:E62)</f>
        <v>30000</v>
      </c>
    </row>
    <row r="61" spans="1:6" ht="16.5" thickTop="1">
      <c r="A61" s="96" t="s">
        <v>94</v>
      </c>
      <c r="B61" s="84" t="s">
        <v>95</v>
      </c>
      <c r="C61" s="85">
        <v>30000</v>
      </c>
      <c r="D61" s="86">
        <v>1</v>
      </c>
      <c r="E61" s="87">
        <f>C61*D61</f>
        <v>30000</v>
      </c>
      <c r="F61" s="76"/>
    </row>
    <row r="62" spans="1:6">
      <c r="A62" s="96"/>
      <c r="B62" s="84"/>
      <c r="C62" s="85"/>
      <c r="D62" s="86"/>
      <c r="E62" s="87"/>
      <c r="F62" s="76"/>
    </row>
    <row r="63" spans="1:6" ht="16.5" thickBot="1">
      <c r="A63" s="88" t="s">
        <v>96</v>
      </c>
      <c r="B63" s="98"/>
      <c r="C63" s="99"/>
      <c r="D63" s="100"/>
      <c r="E63" s="92"/>
      <c r="F63" s="82">
        <f>SUM(E64:E68)</f>
        <v>3000</v>
      </c>
    </row>
    <row r="64" spans="1:6" ht="16.5" thickTop="1">
      <c r="A64" s="96" t="s">
        <v>97</v>
      </c>
      <c r="B64" s="84" t="s">
        <v>98</v>
      </c>
      <c r="C64" s="85">
        <v>3000</v>
      </c>
      <c r="D64" s="86">
        <v>1</v>
      </c>
      <c r="E64" s="87">
        <f>C64*D64</f>
        <v>3000</v>
      </c>
      <c r="F64" s="76"/>
    </row>
    <row r="65" spans="1:6">
      <c r="A65" s="96"/>
      <c r="B65" s="84"/>
      <c r="C65" s="85"/>
      <c r="D65" s="86"/>
      <c r="E65" s="87"/>
      <c r="F65" s="76"/>
    </row>
    <row r="66" spans="1:6" ht="16.5" thickBot="1">
      <c r="A66" s="96"/>
      <c r="B66" s="84"/>
      <c r="C66" s="151" t="s">
        <v>99</v>
      </c>
      <c r="D66" s="151"/>
      <c r="E66" s="151"/>
      <c r="F66" s="120">
        <f>SUM(F6:F65)</f>
        <v>1000016.4</v>
      </c>
    </row>
    <row r="67" spans="1:6">
      <c r="A67" s="96"/>
      <c r="B67" s="84"/>
      <c r="C67" s="85"/>
      <c r="D67" s="86"/>
      <c r="E67" s="87"/>
      <c r="F67" s="76"/>
    </row>
    <row r="68" spans="1:6">
      <c r="A68" s="96"/>
      <c r="B68" s="84"/>
      <c r="C68" s="85"/>
      <c r="D68" s="86"/>
      <c r="E68" s="87"/>
      <c r="F68" s="76"/>
    </row>
    <row r="69" spans="1:6">
      <c r="A69" s="96"/>
      <c r="B69" s="84"/>
      <c r="C69" s="85"/>
      <c r="D69" s="86"/>
      <c r="E69" s="87"/>
      <c r="F69" s="76"/>
    </row>
    <row r="70" spans="1:6" ht="16.5" thickBot="1">
      <c r="A70" s="88" t="s">
        <v>100</v>
      </c>
      <c r="B70" s="98"/>
      <c r="C70" s="99"/>
      <c r="D70" s="100"/>
      <c r="E70" s="92"/>
      <c r="F70" s="82">
        <f>SUM(E71:E74)</f>
        <v>860857.5</v>
      </c>
    </row>
    <row r="71" spans="1:6" ht="16.5" thickTop="1">
      <c r="A71" s="96"/>
      <c r="B71" s="84" t="s">
        <v>101</v>
      </c>
      <c r="C71" s="85">
        <v>250000</v>
      </c>
      <c r="D71" s="86">
        <v>1</v>
      </c>
      <c r="E71" s="87">
        <f>C71*D71</f>
        <v>250000</v>
      </c>
      <c r="F71" s="76"/>
    </row>
    <row r="72" spans="1:6">
      <c r="A72" s="96"/>
      <c r="B72" s="84" t="s">
        <v>102</v>
      </c>
      <c r="C72" s="85">
        <v>125000</v>
      </c>
      <c r="D72" s="86">
        <v>1</v>
      </c>
      <c r="E72" s="87">
        <f t="shared" ref="E72:E73" si="3">C72*D72</f>
        <v>125000</v>
      </c>
      <c r="F72" s="76"/>
    </row>
    <row r="73" spans="1:6">
      <c r="A73" s="96"/>
      <c r="B73" s="84" t="s">
        <v>103</v>
      </c>
      <c r="C73" s="119">
        <f>Summary!B16</f>
        <v>485857.5</v>
      </c>
      <c r="D73" s="86">
        <v>1</v>
      </c>
      <c r="E73" s="87">
        <f t="shared" si="3"/>
        <v>485857.5</v>
      </c>
      <c r="F73" s="76"/>
    </row>
    <row r="74" spans="1:6">
      <c r="A74" s="95"/>
      <c r="B74" s="101"/>
      <c r="C74" s="102"/>
      <c r="D74" s="103"/>
      <c r="E74" s="104"/>
      <c r="F74" s="105"/>
    </row>
    <row r="75" spans="1:6" ht="16.5" thickBot="1">
      <c r="A75" s="106"/>
      <c r="B75" s="107"/>
      <c r="C75" s="108"/>
      <c r="D75" s="109"/>
      <c r="E75" s="108"/>
      <c r="F75" s="110"/>
    </row>
    <row r="76" spans="1:6" ht="23.25" customHeight="1" thickBot="1">
      <c r="C76" s="148"/>
      <c r="D76" s="153" t="s">
        <v>104</v>
      </c>
      <c r="E76" s="154"/>
      <c r="F76" s="121">
        <f>F70-F66</f>
        <v>-139158.90000000002</v>
      </c>
    </row>
    <row r="77" spans="1:6" ht="16.5">
      <c r="A77" s="111" t="s">
        <v>105</v>
      </c>
      <c r="B77" s="38"/>
      <c r="C77" s="148"/>
      <c r="E77" s="148"/>
    </row>
    <row r="78" spans="1:6" ht="16.5">
      <c r="A78" s="113" t="s">
        <v>106</v>
      </c>
      <c r="B78" s="38" t="s">
        <v>107</v>
      </c>
      <c r="C78" s="155"/>
      <c r="D78" s="155"/>
      <c r="E78" s="155"/>
      <c r="F78" s="114"/>
    </row>
    <row r="79" spans="1:6" ht="16.5">
      <c r="A79" s="113" t="s">
        <v>108</v>
      </c>
      <c r="B79" s="38" t="s">
        <v>109</v>
      </c>
      <c r="C79" s="149"/>
      <c r="D79" s="149"/>
      <c r="E79" s="149"/>
      <c r="F79" s="115"/>
    </row>
    <row r="80" spans="1:6" ht="16.5">
      <c r="A80" s="113" t="s">
        <v>110</v>
      </c>
      <c r="B80" s="38" t="s">
        <v>111</v>
      </c>
      <c r="C80" s="149"/>
      <c r="D80" s="149"/>
      <c r="E80" s="149"/>
      <c r="F80" s="115"/>
    </row>
    <row r="81" spans="1:6" ht="16.5">
      <c r="A81" s="113" t="s">
        <v>112</v>
      </c>
      <c r="B81" s="38" t="s">
        <v>113</v>
      </c>
      <c r="C81" s="150"/>
      <c r="D81" s="150"/>
      <c r="E81" s="150"/>
      <c r="F81" s="116"/>
    </row>
    <row r="82" spans="1:6" ht="16.5">
      <c r="A82" s="113" t="s">
        <v>114</v>
      </c>
      <c r="B82" s="38" t="s">
        <v>115</v>
      </c>
      <c r="C82" s="147"/>
      <c r="D82" s="117"/>
      <c r="E82" s="147"/>
      <c r="F82" s="115"/>
    </row>
    <row r="83" spans="1:6">
      <c r="C83" s="149"/>
      <c r="D83" s="149"/>
      <c r="E83" s="149"/>
      <c r="F83" s="115"/>
    </row>
    <row r="84" spans="1:6">
      <c r="C84" s="147"/>
      <c r="D84" s="117"/>
      <c r="E84" s="147"/>
      <c r="F84" s="118"/>
    </row>
    <row r="85" spans="1:6">
      <c r="C85" s="147"/>
      <c r="D85" s="150"/>
      <c r="E85" s="150"/>
      <c r="F85" s="116"/>
    </row>
    <row r="86" spans="1:6">
      <c r="C86" s="147"/>
      <c r="D86" s="117"/>
      <c r="E86" s="147"/>
      <c r="F86" s="118"/>
    </row>
    <row r="87" spans="1:6">
      <c r="C87" s="147"/>
      <c r="D87" s="117"/>
      <c r="E87" s="147"/>
      <c r="F87" s="118"/>
    </row>
  </sheetData>
  <sheetProtection selectLockedCells="1"/>
  <mergeCells count="9">
    <mergeCell ref="C83:E83"/>
    <mergeCell ref="D85:E85"/>
    <mergeCell ref="C66:E66"/>
    <mergeCell ref="C1:E1"/>
    <mergeCell ref="D76:E76"/>
    <mergeCell ref="C78:E78"/>
    <mergeCell ref="C79:E79"/>
    <mergeCell ref="C80:E80"/>
    <mergeCell ref="C81:E81"/>
  </mergeCells>
  <pageMargins left="0.7" right="0.7" top="0.75" bottom="0.75" header="0.3" footer="0.3"/>
  <pageSetup paperSize="8" orientation="portrait" r:id="rId1"/>
  <headerFooter>
    <oddHeader>&amp;L&amp;"Trebuchet MS,Bold"Hull 2017 Draft Budget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</sheetPr>
  <dimension ref="A1:E23"/>
  <sheetViews>
    <sheetView workbookViewId="0" xr3:uid="{7BE570AB-09E9-518F-B8F7-3F91B7162CA9}">
      <selection activeCell="R25" sqref="R25"/>
    </sheetView>
  </sheetViews>
  <sheetFormatPr defaultColWidth="8.85546875" defaultRowHeight="15.7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>
      <c r="A1" s="6" t="s">
        <v>203</v>
      </c>
      <c r="B1" s="10"/>
      <c r="C1" s="7"/>
      <c r="D1" s="7"/>
      <c r="E1" s="5"/>
    </row>
    <row r="2" spans="1:5" ht="16.5">
      <c r="A2" s="1"/>
      <c r="B2" s="4"/>
      <c r="C2" s="9"/>
      <c r="D2" s="9"/>
      <c r="E2" s="4"/>
    </row>
    <row r="3" spans="1:5" ht="22.5" customHeight="1">
      <c r="A3" s="2" t="s">
        <v>3</v>
      </c>
      <c r="B3" s="11" t="s">
        <v>159</v>
      </c>
      <c r="C3" s="8" t="s">
        <v>5</v>
      </c>
      <c r="D3" s="8" t="s">
        <v>160</v>
      </c>
      <c r="E3" s="3" t="s">
        <v>161</v>
      </c>
    </row>
    <row r="4" spans="1:5">
      <c r="A4" s="17" t="s">
        <v>173</v>
      </c>
      <c r="B4" s="18"/>
      <c r="C4" s="19"/>
      <c r="D4" s="19"/>
      <c r="E4" s="20"/>
    </row>
    <row r="5" spans="1:5">
      <c r="A5" s="15" t="s">
        <v>174</v>
      </c>
      <c r="E5" s="14">
        <f>B5*C5*D5</f>
        <v>0</v>
      </c>
    </row>
    <row r="6" spans="1:5">
      <c r="A6" s="15" t="s">
        <v>175</v>
      </c>
      <c r="E6" s="14">
        <f t="shared" ref="E6:E21" si="0">B6*C6*D6</f>
        <v>0</v>
      </c>
    </row>
    <row r="7" spans="1:5">
      <c r="A7" s="17" t="s">
        <v>176</v>
      </c>
      <c r="B7" s="20"/>
      <c r="C7" s="21"/>
      <c r="D7" s="21"/>
      <c r="E7" s="20"/>
    </row>
    <row r="8" spans="1:5">
      <c r="A8" s="15" t="s">
        <v>179</v>
      </c>
      <c r="E8" s="14">
        <f t="shared" si="0"/>
        <v>0</v>
      </c>
    </row>
    <row r="9" spans="1:5">
      <c r="A9" s="15" t="s">
        <v>180</v>
      </c>
      <c r="B9" s="14">
        <v>3802</v>
      </c>
      <c r="C9" s="16">
        <v>1</v>
      </c>
      <c r="D9" s="16">
        <v>1</v>
      </c>
      <c r="E9" s="14">
        <f t="shared" si="0"/>
        <v>3802</v>
      </c>
    </row>
    <row r="10" spans="1:5">
      <c r="A10" s="15" t="s">
        <v>181</v>
      </c>
      <c r="E10" s="14">
        <f t="shared" si="0"/>
        <v>0</v>
      </c>
    </row>
    <row r="11" spans="1:5">
      <c r="A11" s="17" t="s">
        <v>182</v>
      </c>
      <c r="B11" s="20"/>
      <c r="C11" s="21"/>
      <c r="D11" s="21"/>
      <c r="E11" s="20"/>
    </row>
    <row r="12" spans="1:5">
      <c r="A12" s="15" t="s">
        <v>183</v>
      </c>
      <c r="B12" s="14">
        <v>600</v>
      </c>
      <c r="C12" s="16">
        <v>1</v>
      </c>
      <c r="D12" s="16">
        <v>1</v>
      </c>
      <c r="E12" s="14">
        <f t="shared" si="0"/>
        <v>600</v>
      </c>
    </row>
    <row r="13" spans="1:5">
      <c r="A13" s="15" t="s">
        <v>184</v>
      </c>
      <c r="E13" s="14">
        <f t="shared" si="0"/>
        <v>0</v>
      </c>
    </row>
    <row r="14" spans="1:5">
      <c r="A14" s="15" t="s">
        <v>187</v>
      </c>
      <c r="B14" s="14">
        <v>2000</v>
      </c>
      <c r="C14" s="16">
        <v>1</v>
      </c>
      <c r="D14" s="16">
        <v>1</v>
      </c>
      <c r="E14" s="14">
        <f t="shared" si="0"/>
        <v>2000</v>
      </c>
    </row>
    <row r="15" spans="1:5">
      <c r="A15" s="15" t="s">
        <v>188</v>
      </c>
      <c r="E15" s="14">
        <f t="shared" si="0"/>
        <v>0</v>
      </c>
    </row>
    <row r="16" spans="1:5">
      <c r="A16" s="15" t="s">
        <v>189</v>
      </c>
      <c r="B16" s="14">
        <v>1000</v>
      </c>
      <c r="C16" s="16">
        <v>1</v>
      </c>
      <c r="D16" s="16">
        <v>1</v>
      </c>
      <c r="E16" s="14">
        <f t="shared" si="0"/>
        <v>1000</v>
      </c>
    </row>
    <row r="17" spans="1:5">
      <c r="A17" s="15" t="s">
        <v>190</v>
      </c>
      <c r="B17" s="14">
        <v>1000</v>
      </c>
      <c r="C17" s="16">
        <v>1</v>
      </c>
      <c r="D17" s="16">
        <v>1</v>
      </c>
      <c r="E17" s="14">
        <f t="shared" si="0"/>
        <v>1000</v>
      </c>
    </row>
    <row r="18" spans="1:5">
      <c r="A18" s="15" t="s">
        <v>195</v>
      </c>
      <c r="B18" s="14">
        <v>400</v>
      </c>
      <c r="C18" s="16">
        <v>1</v>
      </c>
      <c r="D18" s="16">
        <v>1</v>
      </c>
      <c r="E18" s="14">
        <f t="shared" si="0"/>
        <v>400</v>
      </c>
    </row>
    <row r="19" spans="1:5">
      <c r="A19" s="15" t="s">
        <v>196</v>
      </c>
      <c r="B19" s="14">
        <v>650</v>
      </c>
      <c r="C19" s="16">
        <v>1</v>
      </c>
      <c r="D19" s="16">
        <v>1</v>
      </c>
      <c r="E19" s="14">
        <f t="shared" si="0"/>
        <v>650</v>
      </c>
    </row>
    <row r="20" spans="1:5">
      <c r="A20" s="15" t="s">
        <v>192</v>
      </c>
      <c r="E20" s="14">
        <f t="shared" si="0"/>
        <v>0</v>
      </c>
    </row>
    <row r="21" spans="1:5">
      <c r="A21" s="15" t="s">
        <v>193</v>
      </c>
      <c r="E21" s="14">
        <f t="shared" si="0"/>
        <v>0</v>
      </c>
    </row>
    <row r="23" spans="1:5" ht="16.5">
      <c r="D23" s="23" t="s">
        <v>171</v>
      </c>
      <c r="E23" s="24">
        <f>SUM(E5:E22)</f>
        <v>9452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I35"/>
  <sheetViews>
    <sheetView topLeftCell="A4" workbookViewId="0" xr3:uid="{65FA3815-DCC1-5481-872F-D2879ED395ED}">
      <selection activeCell="D29" sqref="D29"/>
    </sheetView>
  </sheetViews>
  <sheetFormatPr defaultColWidth="8.85546875" defaultRowHeight="16.5"/>
  <cols>
    <col min="1" max="1" width="26.8554687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  <col min="9" max="9" width="10.85546875" style="145" bestFit="1" customWidth="1"/>
  </cols>
  <sheetData>
    <row r="1" spans="1:6" ht="22.5" customHeight="1">
      <c r="A1" s="6" t="s">
        <v>204</v>
      </c>
      <c r="B1" s="10"/>
      <c r="C1" s="7"/>
      <c r="D1" s="7"/>
      <c r="E1" s="5"/>
    </row>
    <row r="2" spans="1:6">
      <c r="A2" s="1"/>
      <c r="B2" s="4"/>
      <c r="C2" s="9"/>
      <c r="D2" s="9"/>
      <c r="E2" s="4"/>
    </row>
    <row r="3" spans="1:6" ht="22.5" customHeight="1">
      <c r="A3" s="2" t="s">
        <v>3</v>
      </c>
      <c r="B3" s="11" t="s">
        <v>159</v>
      </c>
      <c r="C3" s="8" t="s">
        <v>5</v>
      </c>
      <c r="D3" s="8" t="s">
        <v>160</v>
      </c>
      <c r="E3" s="3" t="s">
        <v>161</v>
      </c>
    </row>
    <row r="4" spans="1:6">
      <c r="A4" s="17" t="s">
        <v>205</v>
      </c>
      <c r="B4" s="18"/>
      <c r="C4" s="19"/>
      <c r="D4" s="19"/>
      <c r="E4" s="20"/>
    </row>
    <row r="5" spans="1:6">
      <c r="A5" s="15" t="s">
        <v>41</v>
      </c>
      <c r="B5" s="14">
        <v>390</v>
      </c>
      <c r="C5" s="44">
        <v>20</v>
      </c>
      <c r="D5" s="16">
        <v>2</v>
      </c>
      <c r="E5" s="14">
        <f>B5*C5*D5</f>
        <v>15600</v>
      </c>
    </row>
    <row r="6" spans="1:6">
      <c r="A6" s="15" t="s">
        <v>206</v>
      </c>
      <c r="B6" s="14">
        <v>300</v>
      </c>
      <c r="C6" s="16">
        <v>2</v>
      </c>
      <c r="D6" s="16">
        <v>2</v>
      </c>
      <c r="E6" s="14">
        <f t="shared" ref="E6:E28" si="0">B6*C6*D6</f>
        <v>1200</v>
      </c>
    </row>
    <row r="7" spans="1:6">
      <c r="A7" s="15" t="s">
        <v>207</v>
      </c>
      <c r="B7" s="14">
        <v>80</v>
      </c>
      <c r="C7" s="16">
        <v>10</v>
      </c>
      <c r="D7" s="16">
        <v>2</v>
      </c>
      <c r="E7" s="14">
        <f t="shared" si="0"/>
        <v>1600</v>
      </c>
    </row>
    <row r="8" spans="1:6" ht="15.75">
      <c r="A8" s="15" t="s">
        <v>208</v>
      </c>
      <c r="B8" s="14">
        <v>1.4</v>
      </c>
      <c r="C8" s="16">
        <v>10868</v>
      </c>
      <c r="D8" s="16">
        <v>2</v>
      </c>
      <c r="E8" s="14">
        <f t="shared" si="0"/>
        <v>30430.399999999998</v>
      </c>
      <c r="F8" s="15" t="s">
        <v>209</v>
      </c>
    </row>
    <row r="9" spans="1:6">
      <c r="A9" s="17" t="s">
        <v>210</v>
      </c>
      <c r="B9" s="18"/>
      <c r="C9" s="19"/>
      <c r="D9" s="19"/>
      <c r="E9" s="20"/>
    </row>
    <row r="10" spans="1:6">
      <c r="A10" s="15" t="s">
        <v>211</v>
      </c>
      <c r="B10" s="14">
        <v>750</v>
      </c>
      <c r="C10" s="44">
        <v>30</v>
      </c>
      <c r="D10" s="16">
        <v>2</v>
      </c>
      <c r="E10" s="14">
        <f t="shared" si="0"/>
        <v>45000</v>
      </c>
    </row>
    <row r="11" spans="1:6">
      <c r="A11" s="15" t="s">
        <v>212</v>
      </c>
      <c r="B11" s="14">
        <v>750</v>
      </c>
      <c r="C11" s="44">
        <v>24</v>
      </c>
      <c r="D11" s="16">
        <v>2</v>
      </c>
      <c r="E11" s="14">
        <f t="shared" si="0"/>
        <v>36000</v>
      </c>
    </row>
    <row r="12" spans="1:6">
      <c r="A12" s="15" t="s">
        <v>213</v>
      </c>
      <c r="B12" s="14">
        <v>375</v>
      </c>
      <c r="C12" s="44">
        <v>34</v>
      </c>
      <c r="D12" s="16">
        <v>2</v>
      </c>
      <c r="E12" s="14">
        <f t="shared" si="0"/>
        <v>25500</v>
      </c>
    </row>
    <row r="13" spans="1:6">
      <c r="A13" s="15" t="s">
        <v>214</v>
      </c>
      <c r="B13" s="14">
        <v>375</v>
      </c>
      <c r="C13" s="44">
        <v>0</v>
      </c>
      <c r="D13" s="16">
        <v>2</v>
      </c>
      <c r="E13" s="14">
        <f t="shared" si="0"/>
        <v>0</v>
      </c>
    </row>
    <row r="14" spans="1:6">
      <c r="A14" s="15" t="s">
        <v>215</v>
      </c>
      <c r="B14" s="14">
        <v>375</v>
      </c>
      <c r="C14" s="39">
        <v>24</v>
      </c>
      <c r="D14" s="16">
        <v>2</v>
      </c>
      <c r="E14" s="14">
        <f t="shared" si="0"/>
        <v>18000</v>
      </c>
    </row>
    <row r="15" spans="1:6">
      <c r="A15" s="15" t="s">
        <v>206</v>
      </c>
      <c r="B15" s="14">
        <v>216</v>
      </c>
      <c r="C15" s="16">
        <v>6</v>
      </c>
      <c r="D15" s="16">
        <v>2</v>
      </c>
      <c r="E15" s="14">
        <f t="shared" si="0"/>
        <v>2592</v>
      </c>
    </row>
    <row r="16" spans="1:6">
      <c r="A16" s="15" t="s">
        <v>216</v>
      </c>
      <c r="B16" s="14">
        <v>65</v>
      </c>
      <c r="C16" s="16">
        <v>24</v>
      </c>
      <c r="D16" s="16">
        <v>3</v>
      </c>
      <c r="E16" s="14">
        <f t="shared" si="0"/>
        <v>4680</v>
      </c>
    </row>
    <row r="17" spans="1:5">
      <c r="A17" s="15" t="s">
        <v>217</v>
      </c>
      <c r="B17" s="14">
        <v>150</v>
      </c>
      <c r="C17" s="16">
        <v>1</v>
      </c>
      <c r="D17" s="16">
        <v>1</v>
      </c>
      <c r="E17" s="14">
        <f t="shared" si="0"/>
        <v>150</v>
      </c>
    </row>
    <row r="18" spans="1:5">
      <c r="A18" s="17" t="s">
        <v>218</v>
      </c>
      <c r="B18" s="18"/>
      <c r="C18" s="19"/>
      <c r="D18" s="19"/>
      <c r="E18" s="20"/>
    </row>
    <row r="19" spans="1:5">
      <c r="A19" s="15" t="s">
        <v>41</v>
      </c>
      <c r="B19" s="14">
        <v>1000</v>
      </c>
      <c r="C19" s="44">
        <v>35</v>
      </c>
      <c r="D19" s="16">
        <v>2</v>
      </c>
      <c r="E19" s="14">
        <f t="shared" si="0"/>
        <v>70000</v>
      </c>
    </row>
    <row r="20" spans="1:5">
      <c r="A20" s="15" t="s">
        <v>219</v>
      </c>
      <c r="B20" s="14">
        <v>550</v>
      </c>
      <c r="C20" s="44">
        <v>17</v>
      </c>
      <c r="D20" s="16">
        <v>2</v>
      </c>
      <c r="E20" s="14">
        <f t="shared" si="0"/>
        <v>18700</v>
      </c>
    </row>
    <row r="21" spans="1:5">
      <c r="A21" s="15" t="s">
        <v>206</v>
      </c>
      <c r="E21" s="14">
        <f t="shared" si="0"/>
        <v>0</v>
      </c>
    </row>
    <row r="22" spans="1:5">
      <c r="A22" s="15" t="s">
        <v>217</v>
      </c>
      <c r="B22" s="14">
        <v>150</v>
      </c>
      <c r="C22" s="16">
        <v>1</v>
      </c>
      <c r="D22" s="16">
        <v>1</v>
      </c>
      <c r="E22" s="14">
        <f t="shared" si="0"/>
        <v>150</v>
      </c>
    </row>
    <row r="23" spans="1:5">
      <c r="A23" s="15" t="s">
        <v>191</v>
      </c>
      <c r="E23" s="14">
        <f t="shared" si="0"/>
        <v>0</v>
      </c>
    </row>
    <row r="24" spans="1:5">
      <c r="A24" s="17" t="s">
        <v>220</v>
      </c>
      <c r="B24" s="18"/>
      <c r="C24" s="19"/>
      <c r="D24" s="19"/>
      <c r="E24" s="20"/>
    </row>
    <row r="25" spans="1:5">
      <c r="A25" s="15" t="s">
        <v>41</v>
      </c>
      <c r="B25" s="14">
        <v>840</v>
      </c>
      <c r="C25" s="44">
        <v>9</v>
      </c>
      <c r="D25" s="16">
        <v>2</v>
      </c>
      <c r="E25" s="14">
        <f t="shared" si="0"/>
        <v>15120</v>
      </c>
    </row>
    <row r="26" spans="1:5">
      <c r="A26" s="15" t="s">
        <v>206</v>
      </c>
      <c r="E26" s="14">
        <f t="shared" si="0"/>
        <v>0</v>
      </c>
    </row>
    <row r="27" spans="1:5">
      <c r="A27" s="15" t="s">
        <v>221</v>
      </c>
      <c r="E27" s="14">
        <f t="shared" si="0"/>
        <v>0</v>
      </c>
    </row>
    <row r="28" spans="1:5">
      <c r="A28" s="15" t="s">
        <v>191</v>
      </c>
      <c r="E28" s="14">
        <f t="shared" si="0"/>
        <v>0</v>
      </c>
    </row>
    <row r="29" spans="1:5">
      <c r="A29" s="17" t="s">
        <v>217</v>
      </c>
      <c r="B29" s="18"/>
      <c r="C29" s="19"/>
      <c r="D29" s="19"/>
      <c r="E29" s="20"/>
    </row>
    <row r="30" spans="1:5">
      <c r="A30" s="15" t="s">
        <v>222</v>
      </c>
      <c r="B30" s="14">
        <v>0</v>
      </c>
      <c r="E30" s="14">
        <f t="shared" ref="E30:E32" si="1">B30*C30*D30</f>
        <v>0</v>
      </c>
    </row>
    <row r="31" spans="1:5">
      <c r="A31" s="17" t="s">
        <v>223</v>
      </c>
      <c r="B31" s="20"/>
      <c r="C31" s="21"/>
      <c r="D31" s="21"/>
      <c r="E31" s="20"/>
    </row>
    <row r="32" spans="1:5">
      <c r="A32" s="15" t="s">
        <v>224</v>
      </c>
      <c r="B32" s="14">
        <v>7700</v>
      </c>
      <c r="C32" s="16">
        <v>1</v>
      </c>
      <c r="D32" s="16">
        <v>1</v>
      </c>
      <c r="E32" s="14">
        <f t="shared" si="1"/>
        <v>7700</v>
      </c>
    </row>
    <row r="35" spans="4:5">
      <c r="D35" s="23" t="s">
        <v>161</v>
      </c>
      <c r="E35" s="24">
        <f>SUM(E5:E34)</f>
        <v>292422.40000000002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zoomScaleNormal="100" workbookViewId="0" xr3:uid="{958C4451-9541-5A59-BF78-D2F731DF1C81}">
      <selection activeCell="E23" sqref="E23"/>
    </sheetView>
  </sheetViews>
  <sheetFormatPr defaultColWidth="9.140625" defaultRowHeight="15.75"/>
  <cols>
    <col min="1" max="1" width="14.140625" style="73" customWidth="1"/>
    <col min="2" max="2" width="37.85546875" style="15" customWidth="1"/>
    <col min="3" max="3" width="11.140625" style="146" customWidth="1"/>
    <col min="4" max="4" width="11.140625" style="75" customWidth="1"/>
    <col min="5" max="5" width="11.140625" style="146" customWidth="1"/>
    <col min="6" max="6" width="50.5703125" style="112" customWidth="1"/>
  </cols>
  <sheetData>
    <row r="1" spans="1:6">
      <c r="A1" s="65"/>
      <c r="B1" s="66" t="s">
        <v>0</v>
      </c>
      <c r="C1" s="152" t="s">
        <v>1</v>
      </c>
      <c r="D1" s="152"/>
      <c r="E1" s="152"/>
      <c r="F1" s="67"/>
    </row>
    <row r="2" spans="1:6" ht="16.5" thickBot="1">
      <c r="A2" s="68"/>
      <c r="B2" s="69" t="s">
        <v>2</v>
      </c>
      <c r="C2" s="144">
        <v>17</v>
      </c>
      <c r="D2" s="70"/>
      <c r="E2" s="71"/>
      <c r="F2" s="72"/>
    </row>
    <row r="3" spans="1:6">
      <c r="C3" s="148"/>
      <c r="E3" s="148"/>
      <c r="F3" s="76"/>
    </row>
    <row r="4" spans="1:6">
      <c r="C4" s="148"/>
      <c r="E4" s="148"/>
      <c r="F4" s="76"/>
    </row>
    <row r="5" spans="1:6" ht="16.5" thickBot="1">
      <c r="A5" s="77"/>
      <c r="B5" s="78" t="s">
        <v>3</v>
      </c>
      <c r="C5" s="79" t="s">
        <v>4</v>
      </c>
      <c r="D5" s="80" t="s">
        <v>5</v>
      </c>
      <c r="E5" s="79" t="s">
        <v>6</v>
      </c>
      <c r="F5" s="81" t="s">
        <v>7</v>
      </c>
    </row>
    <row r="6" spans="1:6" ht="16.5" thickTop="1">
      <c r="C6" s="148"/>
      <c r="E6" s="148"/>
      <c r="F6" s="76"/>
    </row>
    <row r="7" spans="1:6" ht="16.5" thickBot="1">
      <c r="A7" s="77" t="s">
        <v>116</v>
      </c>
      <c r="B7" s="78"/>
      <c r="C7" s="79"/>
      <c r="D7" s="80"/>
      <c r="E7" s="79"/>
      <c r="F7" s="82">
        <f>SUM(E8:E13)</f>
        <v>55000</v>
      </c>
    </row>
    <row r="8" spans="1:6" ht="16.5" thickTop="1">
      <c r="A8" s="83" t="s">
        <v>9</v>
      </c>
      <c r="B8" s="84" t="s">
        <v>117</v>
      </c>
      <c r="C8" s="85">
        <v>29000</v>
      </c>
      <c r="D8" s="86">
        <v>1</v>
      </c>
      <c r="E8" s="87">
        <f>SUM(C8*D8)</f>
        <v>29000</v>
      </c>
      <c r="F8" s="76"/>
    </row>
    <row r="9" spans="1:6">
      <c r="A9" s="83" t="s">
        <v>12</v>
      </c>
      <c r="B9" s="84" t="s">
        <v>118</v>
      </c>
      <c r="C9" s="85">
        <v>4500</v>
      </c>
      <c r="D9" s="86">
        <v>1</v>
      </c>
      <c r="E9" s="87">
        <f t="shared" ref="E9:E13" si="0">SUM(C9*D9)</f>
        <v>4500</v>
      </c>
      <c r="F9" s="76"/>
    </row>
    <row r="10" spans="1:6">
      <c r="A10" s="83" t="s">
        <v>12</v>
      </c>
      <c r="B10" s="84" t="s">
        <v>119</v>
      </c>
      <c r="C10" s="85">
        <v>4100</v>
      </c>
      <c r="D10" s="86">
        <v>1</v>
      </c>
      <c r="E10" s="87">
        <f t="shared" si="0"/>
        <v>4100</v>
      </c>
      <c r="F10" s="76"/>
    </row>
    <row r="11" spans="1:6">
      <c r="A11" s="83" t="s">
        <v>12</v>
      </c>
      <c r="B11" s="84" t="s">
        <v>120</v>
      </c>
      <c r="C11" s="85">
        <v>3100</v>
      </c>
      <c r="D11" s="86">
        <v>1</v>
      </c>
      <c r="E11" s="87">
        <f t="shared" si="0"/>
        <v>3100</v>
      </c>
      <c r="F11" s="76"/>
    </row>
    <row r="12" spans="1:6">
      <c r="A12" s="83" t="s">
        <v>121</v>
      </c>
      <c r="B12" s="84" t="s">
        <v>122</v>
      </c>
      <c r="C12" s="85">
        <v>11700</v>
      </c>
      <c r="D12" s="86">
        <v>1</v>
      </c>
      <c r="E12" s="87">
        <f t="shared" si="0"/>
        <v>11700</v>
      </c>
      <c r="F12" s="76"/>
    </row>
    <row r="13" spans="1:6">
      <c r="A13" s="83" t="s">
        <v>12</v>
      </c>
      <c r="B13" s="84" t="s">
        <v>123</v>
      </c>
      <c r="C13" s="85">
        <v>2600</v>
      </c>
      <c r="D13" s="86">
        <v>1</v>
      </c>
      <c r="E13" s="87">
        <f t="shared" si="0"/>
        <v>2600</v>
      </c>
      <c r="F13" s="76"/>
    </row>
    <row r="14" spans="1:6">
      <c r="C14" s="149"/>
      <c r="D14" s="149"/>
      <c r="E14" s="149"/>
      <c r="F14" s="115"/>
    </row>
    <row r="15" spans="1:6">
      <c r="C15" s="147"/>
      <c r="D15" s="117"/>
      <c r="E15" s="147"/>
      <c r="F15" s="118"/>
    </row>
    <row r="16" spans="1:6">
      <c r="C16" s="147"/>
      <c r="D16" s="150"/>
      <c r="E16" s="150"/>
      <c r="F16" s="116"/>
    </row>
    <row r="17" spans="3:6">
      <c r="C17" s="147"/>
      <c r="D17" s="117"/>
      <c r="E17" s="147"/>
      <c r="F17" s="118"/>
    </row>
    <row r="18" spans="3:6">
      <c r="C18" s="147"/>
      <c r="D18" s="117"/>
      <c r="E18" s="147"/>
      <c r="F18" s="118"/>
    </row>
  </sheetData>
  <sheetProtection selectLockedCells="1"/>
  <mergeCells count="3">
    <mergeCell ref="C14:E14"/>
    <mergeCell ref="D16:E16"/>
    <mergeCell ref="C1:E1"/>
  </mergeCells>
  <pageMargins left="0.7" right="0.7" top="0.75" bottom="0.75" header="0.3" footer="0.3"/>
  <pageSetup paperSize="8" orientation="portrait" r:id="rId1"/>
  <headerFooter>
    <oddHeader>&amp;L&amp;"Trebuchet MS,Bold"Hull 2017 Draft Budget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E24"/>
  <sheetViews>
    <sheetView workbookViewId="0" xr3:uid="{842E5F09-E766-5B8D-85AF-A39847EA96FD}">
      <selection activeCell="B4" sqref="B4"/>
    </sheetView>
  </sheetViews>
  <sheetFormatPr defaultColWidth="8.85546875" defaultRowHeight="15.75"/>
  <cols>
    <col min="1" max="1" width="30.28515625" style="15" customWidth="1"/>
    <col min="2" max="2" width="15.42578125" style="14" bestFit="1" customWidth="1"/>
    <col min="3" max="3" width="14.85546875" style="14" customWidth="1"/>
    <col min="4" max="4" width="12.7109375" style="16" customWidth="1"/>
    <col min="5" max="5" width="19.85546875" style="14" customWidth="1"/>
  </cols>
  <sheetData>
    <row r="1" spans="1:5" ht="22.5" customHeight="1">
      <c r="A1" s="6" t="s">
        <v>124</v>
      </c>
      <c r="B1" s="10"/>
      <c r="C1" s="10"/>
      <c r="D1" s="7"/>
      <c r="E1" s="5"/>
    </row>
    <row r="2" spans="1:5" ht="16.5">
      <c r="A2" s="1"/>
      <c r="B2" s="4"/>
      <c r="C2" s="4"/>
      <c r="D2" s="9"/>
      <c r="E2" s="28"/>
    </row>
    <row r="3" spans="1:5" ht="22.5" customHeight="1">
      <c r="A3" s="2" t="s">
        <v>125</v>
      </c>
      <c r="B3" s="11"/>
      <c r="C3" s="11"/>
      <c r="D3" s="8"/>
      <c r="E3" s="29"/>
    </row>
    <row r="4" spans="1:5">
      <c r="A4" s="33" t="s">
        <v>126</v>
      </c>
      <c r="B4" s="34">
        <f>Income!M23</f>
        <v>485857.5</v>
      </c>
      <c r="C4" s="34"/>
      <c r="D4" s="35"/>
      <c r="E4" s="30"/>
    </row>
    <row r="6" spans="1:5" s="1" customFormat="1" ht="16.5">
      <c r="A6" s="15"/>
      <c r="B6" s="14"/>
      <c r="C6" s="14"/>
      <c r="D6" s="16"/>
      <c r="E6" s="14"/>
    </row>
    <row r="7" spans="1:5" s="1" customFormat="1" ht="22.5" customHeight="1">
      <c r="A7" s="2" t="s">
        <v>127</v>
      </c>
      <c r="B7" s="31"/>
      <c r="C7" s="31"/>
      <c r="D7" s="32"/>
      <c r="E7" s="14"/>
    </row>
    <row r="8" spans="1:5" s="1" customFormat="1" ht="16.5" customHeight="1">
      <c r="A8" s="41" t="s">
        <v>128</v>
      </c>
      <c r="B8" s="40"/>
      <c r="C8" s="42">
        <f>'PM-TM'!E15</f>
        <v>101625</v>
      </c>
      <c r="D8" s="39"/>
      <c r="E8" s="14"/>
    </row>
    <row r="9" spans="1:5" s="1" customFormat="1" ht="16.5" customHeight="1">
      <c r="A9" s="12" t="s">
        <v>32</v>
      </c>
      <c r="B9" s="14"/>
      <c r="C9" s="13">
        <f>'EXP. BC'!E27</f>
        <v>88474</v>
      </c>
      <c r="D9" s="16"/>
      <c r="E9" s="14"/>
    </row>
    <row r="10" spans="1:5" s="1" customFormat="1" ht="16.5">
      <c r="A10" s="12" t="s">
        <v>34</v>
      </c>
      <c r="B10" s="14"/>
      <c r="C10" s="13">
        <f>'EXP. Walton St'!E19</f>
        <v>9117</v>
      </c>
      <c r="D10" s="16"/>
      <c r="E10" s="14"/>
    </row>
    <row r="11" spans="1:5" s="1" customFormat="1" ht="16.5">
      <c r="A11" s="12" t="s">
        <v>129</v>
      </c>
      <c r="B11" s="14"/>
      <c r="C11" s="13">
        <f>'EXP. Leconfield'!E20</f>
        <v>15112</v>
      </c>
      <c r="D11" s="16"/>
      <c r="E11" s="14"/>
    </row>
    <row r="12" spans="1:5" s="1" customFormat="1" ht="16.5">
      <c r="A12" s="12" t="s">
        <v>38</v>
      </c>
      <c r="B12" s="14"/>
      <c r="C12" s="13">
        <f>'EXP. Interchange'!E21</f>
        <v>4550</v>
      </c>
      <c r="D12" s="16"/>
      <c r="E12" s="14"/>
    </row>
    <row r="13" spans="1:5" s="1" customFormat="1" ht="16.5">
      <c r="A13" s="12" t="s">
        <v>130</v>
      </c>
      <c r="B13" s="14"/>
      <c r="C13" s="13">
        <f>'EXP. Grove Hill'!E23</f>
        <v>9452</v>
      </c>
      <c r="D13" s="16"/>
      <c r="E13" s="14"/>
    </row>
    <row r="14" spans="1:5" s="1" customFormat="1" ht="16.5">
      <c r="A14" s="12" t="s">
        <v>131</v>
      </c>
      <c r="B14" s="14"/>
      <c r="C14" s="13">
        <f>'EXP. Buses'!E35</f>
        <v>292422.40000000002</v>
      </c>
      <c r="D14" s="16"/>
      <c r="E14" s="14"/>
    </row>
    <row r="15" spans="1:5" s="1" customFormat="1" ht="16.5">
      <c r="A15" s="15"/>
      <c r="B15" s="14"/>
      <c r="C15" s="14"/>
      <c r="D15" s="16"/>
      <c r="E15" s="14"/>
    </row>
    <row r="16" spans="1:5" s="1" customFormat="1" ht="16.5">
      <c r="A16" s="12" t="s">
        <v>132</v>
      </c>
      <c r="B16" s="22">
        <f>SUM(B4:B15)</f>
        <v>485857.5</v>
      </c>
      <c r="C16" s="13"/>
      <c r="D16" s="16"/>
      <c r="E16" s="14"/>
    </row>
    <row r="17" spans="1:5" s="1" customFormat="1" ht="16.5">
      <c r="A17" s="12" t="s">
        <v>133</v>
      </c>
      <c r="B17" s="13"/>
      <c r="C17" s="22">
        <f>SUM(C8:C16)</f>
        <v>520752.4</v>
      </c>
      <c r="D17" s="16"/>
      <c r="E17" s="14"/>
    </row>
    <row r="18" spans="1:5" s="1" customFormat="1" ht="16.5">
      <c r="A18" s="15"/>
      <c r="B18" s="14"/>
      <c r="C18" s="14"/>
      <c r="D18" s="16"/>
      <c r="E18" s="14"/>
    </row>
    <row r="19" spans="1:5" s="1" customFormat="1" ht="16.5">
      <c r="A19" s="15"/>
      <c r="B19" s="14"/>
      <c r="C19" s="14"/>
      <c r="D19" s="16"/>
      <c r="E19" s="14"/>
    </row>
    <row r="20" spans="1:5" s="1" customFormat="1" ht="16.5">
      <c r="A20" s="36" t="s">
        <v>104</v>
      </c>
      <c r="B20" s="24">
        <f>B16-C17</f>
        <v>-34894.900000000023</v>
      </c>
      <c r="C20" s="14"/>
      <c r="D20" s="16"/>
      <c r="E20" s="14"/>
    </row>
    <row r="21" spans="1:5" s="1" customFormat="1" ht="16.5">
      <c r="A21" s="15"/>
      <c r="B21" s="14"/>
      <c r="C21" s="14"/>
      <c r="D21" s="16"/>
      <c r="E21" s="14"/>
    </row>
    <row r="22" spans="1:5" s="1" customFormat="1" ht="16.5">
      <c r="A22" s="15"/>
      <c r="B22" s="14"/>
      <c r="C22" s="14"/>
      <c r="D22" s="16"/>
      <c r="E22" s="14"/>
    </row>
    <row r="23" spans="1:5" s="1" customFormat="1" ht="16.5">
      <c r="A23" s="15"/>
      <c r="B23" s="14"/>
      <c r="C23" s="14"/>
      <c r="D23" s="16"/>
      <c r="E23" s="14"/>
    </row>
    <row r="24" spans="1:5" s="1" customFormat="1" ht="16.5">
      <c r="A24" s="15"/>
      <c r="B24" s="14"/>
      <c r="C24" s="14"/>
      <c r="D24" s="16"/>
      <c r="E24" s="14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M28"/>
  <sheetViews>
    <sheetView workbookViewId="0" xr3:uid="{51F8DEE0-4D01-5F28-A812-FC0BD7CAC4A5}">
      <selection activeCell="O25" sqref="O25"/>
    </sheetView>
  </sheetViews>
  <sheetFormatPr defaultColWidth="8.85546875" defaultRowHeight="16.5"/>
  <cols>
    <col min="1" max="1" width="22.42578125" style="15" customWidth="1"/>
    <col min="2" max="4" width="12.7109375" style="14" customWidth="1"/>
    <col min="5" max="5" width="15" style="48" bestFit="1" customWidth="1"/>
    <col min="6" max="6" width="14.7109375" style="14" bestFit="1" customWidth="1"/>
    <col min="7" max="7" width="20.42578125" style="14" bestFit="1" customWidth="1"/>
    <col min="8" max="8" width="12.7109375" style="51" customWidth="1"/>
    <col min="9" max="9" width="12.7109375" style="14" customWidth="1"/>
    <col min="10" max="10" width="14.7109375" style="27" customWidth="1"/>
    <col min="11" max="11" width="19.85546875" style="14" customWidth="1"/>
    <col min="12" max="12" width="18.5703125" style="47" customWidth="1"/>
    <col min="13" max="13" width="23.140625" style="4" customWidth="1"/>
  </cols>
  <sheetData>
    <row r="1" spans="1:13" ht="22.5" customHeight="1">
      <c r="A1" s="6" t="s">
        <v>134</v>
      </c>
      <c r="B1" s="10"/>
      <c r="C1" s="10"/>
      <c r="D1" s="10"/>
      <c r="E1" s="46"/>
      <c r="F1" s="10"/>
      <c r="G1" s="10"/>
      <c r="H1" s="49"/>
      <c r="I1" s="10"/>
      <c r="J1" s="25"/>
      <c r="K1" s="5"/>
    </row>
    <row r="2" spans="1:13">
      <c r="A2" s="1"/>
      <c r="B2" s="4"/>
      <c r="C2" s="4"/>
      <c r="D2" s="4"/>
      <c r="E2" s="47"/>
      <c r="F2" s="4"/>
      <c r="G2" s="4"/>
      <c r="H2" s="50"/>
      <c r="I2" s="4"/>
      <c r="J2" s="26"/>
      <c r="K2" s="4"/>
    </row>
    <row r="3" spans="1:13" ht="61.5" customHeight="1">
      <c r="A3" s="2" t="s">
        <v>3</v>
      </c>
      <c r="B3" s="3" t="s">
        <v>135</v>
      </c>
      <c r="C3" s="3" t="s">
        <v>136</v>
      </c>
      <c r="D3" s="45" t="s">
        <v>137</v>
      </c>
      <c r="E3" s="61" t="s">
        <v>138</v>
      </c>
      <c r="F3" s="3" t="s">
        <v>139</v>
      </c>
      <c r="G3" s="3" t="s">
        <v>140</v>
      </c>
      <c r="H3" s="49" t="s">
        <v>141</v>
      </c>
      <c r="I3" s="3" t="s">
        <v>142</v>
      </c>
      <c r="J3" s="54" t="s">
        <v>5</v>
      </c>
      <c r="K3" s="3" t="s">
        <v>143</v>
      </c>
      <c r="L3" s="122" t="s">
        <v>144</v>
      </c>
      <c r="M3" s="3" t="s">
        <v>145</v>
      </c>
    </row>
    <row r="4" spans="1:13" ht="15.75">
      <c r="A4" s="55" t="s">
        <v>146</v>
      </c>
      <c r="B4" s="53"/>
      <c r="C4" s="53"/>
      <c r="D4" s="53"/>
      <c r="E4" s="56"/>
      <c r="F4" s="53"/>
      <c r="G4" s="53"/>
      <c r="H4" s="57"/>
      <c r="I4" s="53"/>
      <c r="J4" s="58"/>
      <c r="K4" s="52"/>
      <c r="L4" s="62"/>
      <c r="M4" s="52"/>
    </row>
    <row r="5" spans="1:13" ht="15.75">
      <c r="A5" s="55" t="s">
        <v>147</v>
      </c>
      <c r="B5" s="53"/>
      <c r="C5" s="53"/>
      <c r="D5" s="53"/>
      <c r="E5" s="56"/>
      <c r="F5" s="53"/>
      <c r="G5" s="53"/>
      <c r="H5" s="57"/>
      <c r="I5" s="53"/>
      <c r="J5" s="58"/>
      <c r="K5" s="52"/>
      <c r="L5" s="62"/>
      <c r="M5" s="52"/>
    </row>
    <row r="6" spans="1:13" ht="15.75">
      <c r="A6" s="15" t="s">
        <v>148</v>
      </c>
      <c r="B6" s="131">
        <v>13</v>
      </c>
      <c r="C6" s="132">
        <v>0.75</v>
      </c>
      <c r="D6" s="18">
        <f>B6-C6</f>
        <v>12.25</v>
      </c>
      <c r="E6" s="135">
        <v>0.06</v>
      </c>
      <c r="F6" s="20">
        <f>B6*E6</f>
        <v>0.78</v>
      </c>
      <c r="G6" s="18">
        <f>D6-F6</f>
        <v>11.47</v>
      </c>
      <c r="H6" s="138" t="s">
        <v>149</v>
      </c>
      <c r="I6" s="20">
        <f>IF(H6="Y",G6/1.2,G6)</f>
        <v>11.47</v>
      </c>
      <c r="J6" s="141">
        <v>12000</v>
      </c>
      <c r="K6" s="59">
        <f>J6*I6</f>
        <v>137640</v>
      </c>
      <c r="L6" s="135">
        <v>0.75</v>
      </c>
      <c r="M6" s="18">
        <f>K6*L6</f>
        <v>103230</v>
      </c>
    </row>
    <row r="7" spans="1:13" ht="15.75">
      <c r="A7" s="55" t="s">
        <v>150</v>
      </c>
      <c r="B7" s="133"/>
      <c r="C7" s="134"/>
      <c r="D7" s="53"/>
      <c r="E7" s="136"/>
      <c r="F7" s="52"/>
      <c r="G7" s="53"/>
      <c r="H7" s="139"/>
      <c r="I7" s="52"/>
      <c r="J7" s="142"/>
      <c r="K7" s="60"/>
      <c r="L7" s="137"/>
      <c r="M7" s="52"/>
    </row>
    <row r="8" spans="1:13" ht="15.75">
      <c r="A8" s="15" t="s">
        <v>148</v>
      </c>
      <c r="B8" s="131">
        <v>13</v>
      </c>
      <c r="C8" s="132">
        <v>0.75</v>
      </c>
      <c r="D8" s="18">
        <f t="shared" ref="D8:D17" si="0">B8-C8</f>
        <v>12.25</v>
      </c>
      <c r="E8" s="135">
        <v>0.06</v>
      </c>
      <c r="F8" s="20">
        <f t="shared" ref="F8:F17" si="1">B8*E8</f>
        <v>0.78</v>
      </c>
      <c r="G8" s="18">
        <f>D8-F8</f>
        <v>11.47</v>
      </c>
      <c r="H8" s="138" t="s">
        <v>149</v>
      </c>
      <c r="I8" s="20">
        <f t="shared" ref="I8:I17" si="2">IF(H8="Y",G8/1.2,G8)</f>
        <v>11.47</v>
      </c>
      <c r="J8" s="141">
        <v>4500</v>
      </c>
      <c r="K8" s="59">
        <f t="shared" ref="K8:K17" si="3">J8*I8</f>
        <v>51615</v>
      </c>
      <c r="L8" s="135">
        <v>0.75</v>
      </c>
      <c r="M8" s="18">
        <f t="shared" ref="M8:M17" si="4">K8*L8</f>
        <v>38711.25</v>
      </c>
    </row>
    <row r="9" spans="1:13" ht="15.75">
      <c r="A9" s="15" t="s">
        <v>151</v>
      </c>
      <c r="B9" s="131">
        <v>7.5</v>
      </c>
      <c r="C9" s="132">
        <v>0</v>
      </c>
      <c r="D9" s="18">
        <f t="shared" si="0"/>
        <v>7.5</v>
      </c>
      <c r="E9" s="135">
        <v>0.06</v>
      </c>
      <c r="F9" s="20">
        <f t="shared" si="1"/>
        <v>0.44999999999999996</v>
      </c>
      <c r="G9" s="18">
        <f>D9-F9</f>
        <v>7.05</v>
      </c>
      <c r="H9" s="138" t="s">
        <v>152</v>
      </c>
      <c r="I9" s="20">
        <f>IF(H9="Y",D9/1.2,D9)-F9</f>
        <v>5.8</v>
      </c>
      <c r="J9" s="141">
        <v>1900</v>
      </c>
      <c r="K9" s="59">
        <f t="shared" si="3"/>
        <v>11020</v>
      </c>
      <c r="L9" s="135">
        <v>0.75</v>
      </c>
      <c r="M9" s="18">
        <f t="shared" si="4"/>
        <v>8265</v>
      </c>
    </row>
    <row r="10" spans="1:13" ht="15.75">
      <c r="A10" s="55" t="s">
        <v>130</v>
      </c>
      <c r="B10" s="133"/>
      <c r="C10" s="134"/>
      <c r="D10" s="53"/>
      <c r="E10" s="136"/>
      <c r="F10" s="52"/>
      <c r="G10" s="53"/>
      <c r="H10" s="139"/>
      <c r="I10" s="52"/>
      <c r="J10" s="142"/>
      <c r="K10" s="60"/>
      <c r="L10" s="137"/>
      <c r="M10" s="52"/>
    </row>
    <row r="11" spans="1:13" ht="15.75">
      <c r="A11" s="15" t="s">
        <v>148</v>
      </c>
      <c r="B11" s="131">
        <v>13</v>
      </c>
      <c r="C11" s="132">
        <v>0.75</v>
      </c>
      <c r="D11" s="18">
        <f t="shared" si="0"/>
        <v>12.25</v>
      </c>
      <c r="E11" s="135">
        <v>0.06</v>
      </c>
      <c r="F11" s="20">
        <f t="shared" si="1"/>
        <v>0.78</v>
      </c>
      <c r="G11" s="18">
        <f>D11-F11</f>
        <v>11.47</v>
      </c>
      <c r="H11" s="138" t="s">
        <v>149</v>
      </c>
      <c r="I11" s="20">
        <f t="shared" si="2"/>
        <v>11.47</v>
      </c>
      <c r="J11" s="141">
        <v>3000</v>
      </c>
      <c r="K11" s="59">
        <f t="shared" si="3"/>
        <v>34410</v>
      </c>
      <c r="L11" s="135">
        <v>0.75</v>
      </c>
      <c r="M11" s="18">
        <f t="shared" si="4"/>
        <v>25807.5</v>
      </c>
    </row>
    <row r="12" spans="1:13" ht="15.75">
      <c r="A12" s="15" t="s">
        <v>151</v>
      </c>
      <c r="B12" s="131">
        <v>7.5</v>
      </c>
      <c r="C12" s="132">
        <v>0</v>
      </c>
      <c r="D12" s="18">
        <f t="shared" si="0"/>
        <v>7.5</v>
      </c>
      <c r="E12" s="135">
        <v>0.06</v>
      </c>
      <c r="F12" s="20">
        <f t="shared" si="1"/>
        <v>0.44999999999999996</v>
      </c>
      <c r="G12" s="18">
        <f>D12-F12</f>
        <v>7.05</v>
      </c>
      <c r="H12" s="138" t="s">
        <v>152</v>
      </c>
      <c r="I12" s="20">
        <f>IF(H12="Y",D12/1.2,D12)-F12</f>
        <v>5.8</v>
      </c>
      <c r="J12" s="141">
        <v>0</v>
      </c>
      <c r="K12" s="59">
        <f t="shared" si="3"/>
        <v>0</v>
      </c>
      <c r="L12" s="135">
        <v>0.75</v>
      </c>
      <c r="M12" s="18">
        <f t="shared" si="4"/>
        <v>0</v>
      </c>
    </row>
    <row r="13" spans="1:13" ht="15.75">
      <c r="A13" s="55" t="s">
        <v>153</v>
      </c>
      <c r="B13" s="133"/>
      <c r="C13" s="134"/>
      <c r="D13" s="53"/>
      <c r="E13" s="136"/>
      <c r="F13" s="52"/>
      <c r="G13" s="53"/>
      <c r="H13" s="139"/>
      <c r="I13" s="52"/>
      <c r="J13" s="142"/>
      <c r="K13" s="60"/>
      <c r="L13" s="137"/>
      <c r="M13" s="52"/>
    </row>
    <row r="14" spans="1:13" ht="15.75">
      <c r="A14" s="15" t="s">
        <v>148</v>
      </c>
      <c r="B14" s="131">
        <v>13</v>
      </c>
      <c r="C14" s="132">
        <v>0.75</v>
      </c>
      <c r="D14" s="18">
        <f t="shared" si="0"/>
        <v>12.25</v>
      </c>
      <c r="E14" s="135">
        <v>0.06</v>
      </c>
      <c r="F14" s="20">
        <f t="shared" si="1"/>
        <v>0.78</v>
      </c>
      <c r="G14" s="18">
        <f>D14-F14</f>
        <v>11.47</v>
      </c>
      <c r="H14" s="138" t="s">
        <v>149</v>
      </c>
      <c r="I14" s="20">
        <f t="shared" si="2"/>
        <v>11.47</v>
      </c>
      <c r="J14" s="141">
        <v>5500</v>
      </c>
      <c r="K14" s="59">
        <f t="shared" si="3"/>
        <v>63085</v>
      </c>
      <c r="L14" s="135">
        <v>0.75</v>
      </c>
      <c r="M14" s="18">
        <f t="shared" si="4"/>
        <v>47313.75</v>
      </c>
    </row>
    <row r="15" spans="1:13" ht="15.75">
      <c r="A15" s="15" t="s">
        <v>151</v>
      </c>
      <c r="B15" s="131">
        <v>7.5</v>
      </c>
      <c r="C15" s="132">
        <v>0</v>
      </c>
      <c r="D15" s="18">
        <f t="shared" si="0"/>
        <v>7.5</v>
      </c>
      <c r="E15" s="135">
        <v>0.06</v>
      </c>
      <c r="F15" s="20">
        <f t="shared" si="1"/>
        <v>0.44999999999999996</v>
      </c>
      <c r="G15" s="18">
        <f>D15-F15</f>
        <v>7.05</v>
      </c>
      <c r="H15" s="138" t="s">
        <v>152</v>
      </c>
      <c r="I15" s="20">
        <f>IF(H15="Y",D15/1.2,D15)-F15</f>
        <v>5.8</v>
      </c>
      <c r="J15" s="141">
        <v>1100</v>
      </c>
      <c r="K15" s="59">
        <f t="shared" si="3"/>
        <v>6380</v>
      </c>
      <c r="L15" s="135">
        <v>0.75</v>
      </c>
      <c r="M15" s="18">
        <f t="shared" si="4"/>
        <v>4785</v>
      </c>
    </row>
    <row r="16" spans="1:13" ht="15.75">
      <c r="A16" s="55" t="s">
        <v>154</v>
      </c>
      <c r="B16" s="134"/>
      <c r="C16" s="134"/>
      <c r="D16" s="53"/>
      <c r="E16" s="137"/>
      <c r="F16" s="52"/>
      <c r="G16" s="53"/>
      <c r="H16" s="140"/>
      <c r="I16" s="52"/>
      <c r="J16" s="143"/>
      <c r="K16" s="60"/>
      <c r="L16" s="137"/>
      <c r="M16" s="52"/>
    </row>
    <row r="17" spans="1:13" ht="15.75">
      <c r="A17" s="15" t="s">
        <v>151</v>
      </c>
      <c r="B17" s="131">
        <v>30</v>
      </c>
      <c r="C17" s="132">
        <v>1.5</v>
      </c>
      <c r="D17" s="18">
        <f t="shared" si="0"/>
        <v>28.5</v>
      </c>
      <c r="E17" s="135">
        <v>0.06</v>
      </c>
      <c r="F17" s="20">
        <f t="shared" si="1"/>
        <v>1.7999999999999998</v>
      </c>
      <c r="G17" s="18">
        <f>D17-F17</f>
        <v>26.7</v>
      </c>
      <c r="H17" s="138" t="s">
        <v>152</v>
      </c>
      <c r="I17" s="20">
        <f>IF(H17="Y",D17/1.2,D17)-F17</f>
        <v>21.95</v>
      </c>
      <c r="J17" s="141">
        <v>900</v>
      </c>
      <c r="K17" s="59">
        <f t="shared" si="3"/>
        <v>19755</v>
      </c>
      <c r="L17" s="135">
        <v>0.75</v>
      </c>
      <c r="M17" s="18">
        <f t="shared" si="4"/>
        <v>14816.25</v>
      </c>
    </row>
    <row r="18" spans="1:13" ht="15.75">
      <c r="L18" s="48"/>
      <c r="M18" s="14"/>
    </row>
    <row r="19" spans="1:13" thickBot="1">
      <c r="I19" s="63"/>
      <c r="J19" s="124"/>
      <c r="K19" s="125"/>
      <c r="L19" s="130" t="s">
        <v>155</v>
      </c>
      <c r="M19" s="43">
        <f>SUM(M6:M17)</f>
        <v>242928.75</v>
      </c>
    </row>
    <row r="20" spans="1:13" ht="15.75">
      <c r="J20" s="124"/>
      <c r="K20" s="126"/>
      <c r="L20" s="48"/>
      <c r="M20" s="14"/>
    </row>
    <row r="21" spans="1:13" ht="15.75">
      <c r="J21" s="124"/>
      <c r="K21" s="127"/>
      <c r="L21" s="129" t="s">
        <v>156</v>
      </c>
      <c r="M21" s="64">
        <v>2</v>
      </c>
    </row>
    <row r="22" spans="1:13" ht="15.75">
      <c r="J22" s="124"/>
      <c r="K22" s="126"/>
      <c r="L22" s="48"/>
      <c r="M22" s="14"/>
    </row>
    <row r="23" spans="1:13" thickBot="1">
      <c r="J23" s="128"/>
      <c r="K23" s="125"/>
      <c r="L23" s="130" t="s">
        <v>157</v>
      </c>
      <c r="M23" s="43">
        <f>M19*M21</f>
        <v>485857.5</v>
      </c>
    </row>
    <row r="24" spans="1:13" ht="15.75">
      <c r="J24" s="124"/>
      <c r="K24" s="126"/>
      <c r="L24" s="48"/>
      <c r="M24" s="14"/>
    </row>
    <row r="25" spans="1:13" ht="15.75">
      <c r="J25" s="124"/>
      <c r="K25" s="128"/>
      <c r="L25" s="48"/>
      <c r="M25" s="14"/>
    </row>
    <row r="26" spans="1:13" ht="15.75">
      <c r="J26" s="124"/>
      <c r="K26" s="126"/>
      <c r="L26" s="48"/>
      <c r="M26" s="14"/>
    </row>
    <row r="27" spans="1:13" ht="15.75">
      <c r="J27" s="128"/>
      <c r="K27" s="125"/>
      <c r="L27" s="48"/>
      <c r="M27" s="14"/>
    </row>
    <row r="28" spans="1:13" ht="15.75">
      <c r="J28" s="123"/>
      <c r="K28" s="40"/>
      <c r="L28" s="48"/>
      <c r="M28" s="14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F15"/>
  <sheetViews>
    <sheetView workbookViewId="0" xr3:uid="{F9CF3CF3-643B-5BE6-8B46-32C596A47465}">
      <selection activeCell="A20" sqref="A20"/>
    </sheetView>
  </sheetViews>
  <sheetFormatPr defaultColWidth="8.85546875" defaultRowHeight="16.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6" ht="22.5" customHeight="1">
      <c r="A1" s="6" t="s">
        <v>158</v>
      </c>
      <c r="B1" s="10"/>
      <c r="C1" s="7"/>
      <c r="D1" s="7"/>
      <c r="E1" s="5"/>
      <c r="F1" s="37"/>
    </row>
    <row r="2" spans="1:6">
      <c r="A2" s="1"/>
      <c r="B2" s="4"/>
      <c r="C2" s="9"/>
      <c r="D2" s="9"/>
      <c r="E2" s="4"/>
    </row>
    <row r="3" spans="1:6" ht="22.5" customHeight="1">
      <c r="A3" s="2" t="s">
        <v>3</v>
      </c>
      <c r="B3" s="11" t="s">
        <v>159</v>
      </c>
      <c r="C3" s="8" t="s">
        <v>5</v>
      </c>
      <c r="D3" s="8" t="s">
        <v>160</v>
      </c>
      <c r="E3" s="3" t="s">
        <v>161</v>
      </c>
    </row>
    <row r="4" spans="1:6">
      <c r="A4" s="17" t="s">
        <v>162</v>
      </c>
      <c r="B4" s="18"/>
      <c r="C4" s="19"/>
      <c r="D4" s="19"/>
      <c r="E4" s="20"/>
    </row>
    <row r="5" spans="1:6" s="1" customFormat="1">
      <c r="A5" s="15" t="s">
        <v>163</v>
      </c>
      <c r="B5" s="14">
        <v>4850</v>
      </c>
      <c r="C5" s="16">
        <v>1</v>
      </c>
      <c r="D5" s="16">
        <v>1</v>
      </c>
      <c r="E5" s="14">
        <f>B5*C5*D5</f>
        <v>4850</v>
      </c>
    </row>
    <row r="6" spans="1:6" s="1" customFormat="1">
      <c r="A6" s="15" t="s">
        <v>164</v>
      </c>
      <c r="B6" s="14">
        <v>7800</v>
      </c>
      <c r="C6" s="16">
        <v>1</v>
      </c>
      <c r="D6" s="16">
        <v>1</v>
      </c>
      <c r="E6" s="14">
        <f>B6*C6*D6</f>
        <v>7800</v>
      </c>
    </row>
    <row r="7" spans="1:6" s="1" customFormat="1">
      <c r="A7" s="15" t="s">
        <v>165</v>
      </c>
      <c r="B7" s="14">
        <v>3975</v>
      </c>
      <c r="C7" s="16">
        <v>1</v>
      </c>
      <c r="D7" s="16">
        <v>1</v>
      </c>
      <c r="E7" s="14">
        <f t="shared" ref="E7:E13" si="0">B7*C7*D7</f>
        <v>3975</v>
      </c>
    </row>
    <row r="8" spans="1:6" s="1" customFormat="1">
      <c r="A8" s="17" t="s">
        <v>166</v>
      </c>
      <c r="B8" s="20"/>
      <c r="C8" s="21"/>
      <c r="D8" s="21"/>
      <c r="E8" s="20"/>
    </row>
    <row r="9" spans="1:6" s="1" customFormat="1">
      <c r="A9" s="15" t="s">
        <v>167</v>
      </c>
      <c r="B9" s="14">
        <v>5000</v>
      </c>
      <c r="C9" s="16">
        <v>1</v>
      </c>
      <c r="D9" s="16">
        <v>1</v>
      </c>
      <c r="E9" s="14">
        <f t="shared" si="0"/>
        <v>5000</v>
      </c>
    </row>
    <row r="10" spans="1:6" s="1" customFormat="1">
      <c r="A10" s="15" t="s">
        <v>168</v>
      </c>
      <c r="B10" s="14">
        <v>5000</v>
      </c>
      <c r="C10" s="16">
        <v>1</v>
      </c>
      <c r="D10" s="16">
        <v>1</v>
      </c>
      <c r="E10" s="14">
        <f t="shared" si="0"/>
        <v>5000</v>
      </c>
    </row>
    <row r="11" spans="1:6" s="1" customFormat="1">
      <c r="A11" s="17" t="s">
        <v>169</v>
      </c>
      <c r="B11" s="20"/>
      <c r="C11" s="21"/>
      <c r="D11" s="21"/>
      <c r="E11" s="20"/>
    </row>
    <row r="12" spans="1:6" s="1" customFormat="1" ht="17.25">
      <c r="A12" s="15" t="s">
        <v>170</v>
      </c>
      <c r="B12" s="14">
        <v>75000</v>
      </c>
      <c r="C12" s="16">
        <v>1</v>
      </c>
      <c r="D12" s="16">
        <v>1</v>
      </c>
      <c r="E12" s="14">
        <f t="shared" si="0"/>
        <v>75000</v>
      </c>
      <c r="F12" s="38"/>
    </row>
    <row r="13" spans="1:6" s="1" customFormat="1">
      <c r="A13" s="15"/>
      <c r="B13" s="14"/>
      <c r="C13" s="16"/>
      <c r="D13" s="16"/>
      <c r="E13" s="14">
        <f t="shared" si="0"/>
        <v>0</v>
      </c>
    </row>
    <row r="15" spans="1:6" s="1" customFormat="1">
      <c r="A15" s="15"/>
      <c r="B15" s="14"/>
      <c r="C15" s="16"/>
      <c r="D15" s="23" t="s">
        <v>171</v>
      </c>
      <c r="E15" s="24">
        <f>SUM(E5:E14)</f>
        <v>101625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E27"/>
  <sheetViews>
    <sheetView workbookViewId="0" xr3:uid="{78B4E459-6924-5F8B-B7BA-2DD04133E49E}">
      <selection activeCell="G22" sqref="G22"/>
    </sheetView>
  </sheetViews>
  <sheetFormatPr defaultColWidth="8.85546875" defaultRowHeight="15.7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>
      <c r="A1" s="6" t="s">
        <v>172</v>
      </c>
      <c r="B1" s="10"/>
      <c r="C1" s="7"/>
      <c r="D1" s="7"/>
      <c r="E1" s="5"/>
    </row>
    <row r="2" spans="1:5" ht="16.5">
      <c r="A2" s="1"/>
      <c r="B2" s="4"/>
      <c r="C2" s="9"/>
      <c r="D2" s="9"/>
      <c r="E2" s="4"/>
    </row>
    <row r="3" spans="1:5" ht="22.5" customHeight="1">
      <c r="A3" s="2" t="s">
        <v>3</v>
      </c>
      <c r="B3" s="11" t="s">
        <v>159</v>
      </c>
      <c r="C3" s="8" t="s">
        <v>5</v>
      </c>
      <c r="D3" s="8" t="s">
        <v>160</v>
      </c>
      <c r="E3" s="3" t="s">
        <v>161</v>
      </c>
    </row>
    <row r="4" spans="1:5">
      <c r="A4" s="17" t="s">
        <v>173</v>
      </c>
      <c r="B4" s="18"/>
      <c r="C4" s="19"/>
      <c r="D4" s="19"/>
      <c r="E4" s="20"/>
    </row>
    <row r="5" spans="1:5">
      <c r="A5" s="15" t="s">
        <v>174</v>
      </c>
      <c r="E5" s="14">
        <f>B5*C5*D5</f>
        <v>0</v>
      </c>
    </row>
    <row r="6" spans="1:5">
      <c r="A6" s="15" t="s">
        <v>175</v>
      </c>
      <c r="E6" s="14">
        <f t="shared" ref="E6:E25" si="0">B6*C6*D6</f>
        <v>0</v>
      </c>
    </row>
    <row r="7" spans="1:5">
      <c r="A7" s="17" t="s">
        <v>176</v>
      </c>
      <c r="B7" s="20"/>
      <c r="C7" s="21"/>
      <c r="D7" s="21"/>
      <c r="E7" s="20"/>
    </row>
    <row r="8" spans="1:5">
      <c r="A8" s="15" t="s">
        <v>177</v>
      </c>
      <c r="E8" s="14">
        <f t="shared" si="0"/>
        <v>0</v>
      </c>
    </row>
    <row r="9" spans="1:5">
      <c r="A9" s="15" t="s">
        <v>178</v>
      </c>
      <c r="E9" s="14">
        <f t="shared" si="0"/>
        <v>0</v>
      </c>
    </row>
    <row r="10" spans="1:5">
      <c r="A10" s="15" t="s">
        <v>179</v>
      </c>
      <c r="E10" s="14">
        <f t="shared" si="0"/>
        <v>0</v>
      </c>
    </row>
    <row r="11" spans="1:5">
      <c r="A11" s="15" t="s">
        <v>180</v>
      </c>
      <c r="E11" s="14">
        <f t="shared" si="0"/>
        <v>0</v>
      </c>
    </row>
    <row r="12" spans="1:5">
      <c r="A12" s="15" t="s">
        <v>181</v>
      </c>
      <c r="E12" s="14">
        <f t="shared" si="0"/>
        <v>0</v>
      </c>
    </row>
    <row r="13" spans="1:5">
      <c r="A13" s="17" t="s">
        <v>182</v>
      </c>
      <c r="B13" s="20"/>
      <c r="C13" s="21"/>
      <c r="D13" s="21"/>
      <c r="E13" s="20"/>
    </row>
    <row r="14" spans="1:5">
      <c r="A14" s="15" t="s">
        <v>183</v>
      </c>
      <c r="B14" s="14">
        <v>23700</v>
      </c>
      <c r="C14" s="16">
        <v>1</v>
      </c>
      <c r="D14" s="16">
        <v>1</v>
      </c>
      <c r="E14" s="14">
        <f t="shared" si="0"/>
        <v>23700</v>
      </c>
    </row>
    <row r="15" spans="1:5">
      <c r="A15" s="15" t="s">
        <v>184</v>
      </c>
      <c r="B15" s="14">
        <v>0</v>
      </c>
      <c r="C15" s="16">
        <v>1</v>
      </c>
      <c r="D15" s="16">
        <v>1</v>
      </c>
      <c r="E15" s="14">
        <f t="shared" si="0"/>
        <v>0</v>
      </c>
    </row>
    <row r="16" spans="1:5">
      <c r="A16" s="15" t="s">
        <v>185</v>
      </c>
      <c r="B16" s="14">
        <v>53664</v>
      </c>
      <c r="C16" s="16">
        <v>1</v>
      </c>
      <c r="D16" s="16">
        <v>1</v>
      </c>
      <c r="E16" s="14">
        <f t="shared" si="0"/>
        <v>53664</v>
      </c>
    </row>
    <row r="17" spans="1:5">
      <c r="A17" s="15" t="s">
        <v>186</v>
      </c>
      <c r="B17" s="14">
        <v>1500</v>
      </c>
      <c r="C17" s="16">
        <v>1</v>
      </c>
      <c r="D17" s="16">
        <v>1</v>
      </c>
      <c r="E17" s="14">
        <f t="shared" si="0"/>
        <v>1500</v>
      </c>
    </row>
    <row r="18" spans="1:5">
      <c r="A18" s="15" t="s">
        <v>187</v>
      </c>
      <c r="B18" s="14">
        <v>6500</v>
      </c>
      <c r="C18" s="16">
        <v>1</v>
      </c>
      <c r="D18" s="16">
        <v>1</v>
      </c>
      <c r="E18" s="14">
        <f t="shared" si="0"/>
        <v>6500</v>
      </c>
    </row>
    <row r="19" spans="1:5">
      <c r="A19" s="15" t="s">
        <v>188</v>
      </c>
      <c r="E19" s="14">
        <f t="shared" si="0"/>
        <v>0</v>
      </c>
    </row>
    <row r="20" spans="1:5">
      <c r="A20" s="15" t="s">
        <v>189</v>
      </c>
      <c r="B20" s="14">
        <v>2110</v>
      </c>
      <c r="C20" s="16">
        <v>1</v>
      </c>
      <c r="D20" s="16">
        <v>1</v>
      </c>
      <c r="E20" s="14">
        <f t="shared" si="0"/>
        <v>2110</v>
      </c>
    </row>
    <row r="21" spans="1:5">
      <c r="A21" s="15" t="s">
        <v>190</v>
      </c>
      <c r="E21" s="14">
        <f t="shared" si="0"/>
        <v>0</v>
      </c>
    </row>
    <row r="22" spans="1:5">
      <c r="A22" s="15" t="s">
        <v>188</v>
      </c>
      <c r="B22" s="14">
        <v>1000</v>
      </c>
      <c r="C22" s="16">
        <v>1</v>
      </c>
      <c r="D22" s="16">
        <v>1</v>
      </c>
      <c r="E22" s="14">
        <f t="shared" si="0"/>
        <v>1000</v>
      </c>
    </row>
    <row r="23" spans="1:5">
      <c r="A23" s="15" t="s">
        <v>191</v>
      </c>
      <c r="E23" s="14">
        <f t="shared" si="0"/>
        <v>0</v>
      </c>
    </row>
    <row r="24" spans="1:5">
      <c r="A24" s="15" t="s">
        <v>192</v>
      </c>
      <c r="E24" s="14">
        <f t="shared" si="0"/>
        <v>0</v>
      </c>
    </row>
    <row r="25" spans="1:5">
      <c r="A25" s="15" t="s">
        <v>193</v>
      </c>
      <c r="E25" s="14">
        <f t="shared" si="0"/>
        <v>0</v>
      </c>
    </row>
    <row r="27" spans="1:5" ht="16.5">
      <c r="D27" s="23" t="s">
        <v>171</v>
      </c>
      <c r="E27" s="24">
        <f>SUM(E5:E26)</f>
        <v>88474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E19"/>
  <sheetViews>
    <sheetView workbookViewId="0" xr3:uid="{9B253EF2-77E0-53E3-AE26-4D66ECD923F3}">
      <selection activeCell="E19" sqref="E19"/>
    </sheetView>
  </sheetViews>
  <sheetFormatPr defaultColWidth="8.85546875" defaultRowHeight="15.7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>
      <c r="A1" s="6" t="s">
        <v>194</v>
      </c>
      <c r="B1" s="10"/>
      <c r="C1" s="7"/>
      <c r="D1" s="7"/>
      <c r="E1" s="5"/>
    </row>
    <row r="2" spans="1:5" ht="16.5">
      <c r="A2" s="1"/>
      <c r="B2" s="4"/>
      <c r="C2" s="9"/>
      <c r="D2" s="9"/>
      <c r="E2" s="4"/>
    </row>
    <row r="3" spans="1:5" ht="22.5" customHeight="1">
      <c r="A3" s="2" t="s">
        <v>3</v>
      </c>
      <c r="B3" s="11" t="s">
        <v>159</v>
      </c>
      <c r="C3" s="8" t="s">
        <v>5</v>
      </c>
      <c r="D3" s="8" t="s">
        <v>160</v>
      </c>
      <c r="E3" s="3" t="s">
        <v>161</v>
      </c>
    </row>
    <row r="4" spans="1:5">
      <c r="A4" s="17" t="s">
        <v>173</v>
      </c>
      <c r="B4" s="18"/>
      <c r="C4" s="19"/>
      <c r="D4" s="19"/>
      <c r="E4" s="20"/>
    </row>
    <row r="5" spans="1:5">
      <c r="A5" s="15" t="s">
        <v>174</v>
      </c>
      <c r="B5" s="14">
        <v>250</v>
      </c>
      <c r="C5" s="16">
        <v>1</v>
      </c>
      <c r="D5" s="16">
        <v>2</v>
      </c>
      <c r="E5" s="14">
        <f>B5*C5*D5</f>
        <v>500</v>
      </c>
    </row>
    <row r="6" spans="1:5">
      <c r="A6" s="15" t="s">
        <v>175</v>
      </c>
      <c r="E6" s="14">
        <f t="shared" ref="E6:E17" si="0">B6*C6*D6</f>
        <v>0</v>
      </c>
    </row>
    <row r="7" spans="1:5">
      <c r="A7" s="17" t="s">
        <v>176</v>
      </c>
      <c r="B7" s="20"/>
      <c r="C7" s="21"/>
      <c r="D7" s="21"/>
      <c r="E7" s="20"/>
    </row>
    <row r="8" spans="1:5">
      <c r="A8" s="15" t="s">
        <v>179</v>
      </c>
      <c r="E8" s="14">
        <f t="shared" si="0"/>
        <v>0</v>
      </c>
    </row>
    <row r="9" spans="1:5">
      <c r="A9" s="15" t="s">
        <v>180</v>
      </c>
      <c r="E9" s="14">
        <f t="shared" si="0"/>
        <v>0</v>
      </c>
    </row>
    <row r="10" spans="1:5">
      <c r="A10" s="15" t="s">
        <v>181</v>
      </c>
      <c r="B10" s="14">
        <v>3802</v>
      </c>
      <c r="C10" s="16">
        <v>1</v>
      </c>
      <c r="D10" s="16">
        <v>1</v>
      </c>
      <c r="E10" s="14">
        <f t="shared" si="0"/>
        <v>3802</v>
      </c>
    </row>
    <row r="11" spans="1:5">
      <c r="A11" s="17" t="s">
        <v>182</v>
      </c>
      <c r="B11" s="20"/>
      <c r="C11" s="21"/>
      <c r="D11" s="21"/>
      <c r="E11" s="20"/>
    </row>
    <row r="12" spans="1:5">
      <c r="A12" s="15" t="s">
        <v>184</v>
      </c>
      <c r="B12" s="14">
        <v>610</v>
      </c>
      <c r="C12" s="16">
        <v>1</v>
      </c>
      <c r="D12" s="16">
        <v>1</v>
      </c>
      <c r="E12" s="14">
        <f t="shared" si="0"/>
        <v>610</v>
      </c>
    </row>
    <row r="13" spans="1:5">
      <c r="A13" s="15" t="s">
        <v>189</v>
      </c>
      <c r="B13" s="14">
        <v>1505</v>
      </c>
      <c r="C13" s="16">
        <v>1</v>
      </c>
      <c r="D13" s="16">
        <v>1</v>
      </c>
      <c r="E13" s="14">
        <f t="shared" si="0"/>
        <v>1505</v>
      </c>
    </row>
    <row r="14" spans="1:5">
      <c r="A14" s="15" t="s">
        <v>190</v>
      </c>
      <c r="B14" s="14">
        <v>1000</v>
      </c>
      <c r="C14" s="16">
        <v>1</v>
      </c>
      <c r="D14" s="16">
        <v>1</v>
      </c>
      <c r="E14" s="14">
        <f t="shared" si="0"/>
        <v>1000</v>
      </c>
    </row>
    <row r="15" spans="1:5">
      <c r="A15" s="15" t="s">
        <v>195</v>
      </c>
      <c r="B15" s="14">
        <v>1000</v>
      </c>
      <c r="C15" s="16">
        <v>1</v>
      </c>
      <c r="D15" s="16">
        <v>1</v>
      </c>
      <c r="E15" s="14">
        <f t="shared" si="0"/>
        <v>1000</v>
      </c>
    </row>
    <row r="16" spans="1:5">
      <c r="A16" s="15" t="s">
        <v>196</v>
      </c>
      <c r="B16" s="14">
        <v>700</v>
      </c>
      <c r="C16" s="16">
        <v>1</v>
      </c>
      <c r="D16" s="16">
        <v>1</v>
      </c>
      <c r="E16" s="14">
        <f t="shared" si="0"/>
        <v>700</v>
      </c>
    </row>
    <row r="17" spans="1:5">
      <c r="A17" s="15" t="s">
        <v>193</v>
      </c>
      <c r="E17" s="14">
        <f t="shared" si="0"/>
        <v>0</v>
      </c>
    </row>
    <row r="19" spans="1:5" ht="16.5">
      <c r="D19" s="23" t="s">
        <v>171</v>
      </c>
      <c r="E19" s="24">
        <f>SUM(E5:E18)</f>
        <v>9117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F20"/>
  <sheetViews>
    <sheetView workbookViewId="0" xr3:uid="{85D5C41F-068E-5C55-9968-509E7C2A5619}">
      <selection activeCell="G24" sqref="G24"/>
    </sheetView>
  </sheetViews>
  <sheetFormatPr defaultColWidth="8.85546875" defaultRowHeight="16.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6" ht="22.5" customHeight="1">
      <c r="A1" s="6" t="s">
        <v>197</v>
      </c>
      <c r="B1" s="10"/>
      <c r="C1" s="7"/>
      <c r="D1" s="7"/>
      <c r="E1" s="5"/>
    </row>
    <row r="2" spans="1:6">
      <c r="A2" s="1"/>
      <c r="B2" s="4"/>
      <c r="C2" s="9"/>
      <c r="D2" s="9"/>
      <c r="E2" s="4"/>
    </row>
    <row r="3" spans="1:6" ht="22.5" customHeight="1">
      <c r="A3" s="2" t="s">
        <v>3</v>
      </c>
      <c r="B3" s="11" t="s">
        <v>159</v>
      </c>
      <c r="C3" s="8" t="s">
        <v>5</v>
      </c>
      <c r="D3" s="8" t="s">
        <v>160</v>
      </c>
      <c r="E3" s="3" t="s">
        <v>161</v>
      </c>
    </row>
    <row r="4" spans="1:6">
      <c r="A4" s="17" t="s">
        <v>173</v>
      </c>
      <c r="B4" s="18"/>
      <c r="C4" s="19"/>
      <c r="D4" s="19"/>
      <c r="E4" s="20"/>
    </row>
    <row r="5" spans="1:6">
      <c r="A5" s="15" t="s">
        <v>174</v>
      </c>
      <c r="E5" s="14">
        <f>B5*C5*D5</f>
        <v>0</v>
      </c>
    </row>
    <row r="6" spans="1:6">
      <c r="A6" s="15" t="s">
        <v>198</v>
      </c>
      <c r="B6" s="14">
        <v>0</v>
      </c>
      <c r="C6" s="16">
        <v>1</v>
      </c>
      <c r="D6" s="16">
        <v>1</v>
      </c>
      <c r="E6" s="14">
        <f t="shared" ref="E6:E18" si="0">B6*C6*D6</f>
        <v>0</v>
      </c>
      <c r="F6" s="1" t="s">
        <v>63</v>
      </c>
    </row>
    <row r="7" spans="1:6">
      <c r="A7" s="17" t="s">
        <v>176</v>
      </c>
      <c r="B7" s="20"/>
      <c r="C7" s="21"/>
      <c r="D7" s="21"/>
      <c r="E7" s="20"/>
    </row>
    <row r="8" spans="1:6">
      <c r="A8" s="15" t="s">
        <v>180</v>
      </c>
      <c r="B8" s="14">
        <v>3802</v>
      </c>
      <c r="C8" s="16">
        <v>1</v>
      </c>
      <c r="D8" s="16">
        <v>1</v>
      </c>
      <c r="E8" s="14">
        <f t="shared" si="0"/>
        <v>3802</v>
      </c>
    </row>
    <row r="9" spans="1:6">
      <c r="A9" s="15" t="s">
        <v>181</v>
      </c>
      <c r="E9" s="14">
        <f t="shared" si="0"/>
        <v>0</v>
      </c>
    </row>
    <row r="10" spans="1:6">
      <c r="A10" s="15" t="s">
        <v>199</v>
      </c>
      <c r="B10" s="14">
        <v>2100</v>
      </c>
      <c r="C10" s="16">
        <v>1</v>
      </c>
      <c r="D10" s="16">
        <v>1</v>
      </c>
      <c r="E10" s="14">
        <f t="shared" si="0"/>
        <v>2100</v>
      </c>
      <c r="F10" s="1" t="s">
        <v>200</v>
      </c>
    </row>
    <row r="11" spans="1:6">
      <c r="A11" s="17" t="s">
        <v>182</v>
      </c>
      <c r="B11" s="20"/>
      <c r="C11" s="21"/>
      <c r="D11" s="21"/>
      <c r="E11" s="20"/>
    </row>
    <row r="12" spans="1:6">
      <c r="A12" s="15" t="s">
        <v>183</v>
      </c>
      <c r="B12" s="14">
        <v>2200</v>
      </c>
      <c r="C12" s="16">
        <v>1</v>
      </c>
      <c r="D12" s="16">
        <v>1</v>
      </c>
      <c r="E12" s="14">
        <f t="shared" si="0"/>
        <v>2200</v>
      </c>
    </row>
    <row r="13" spans="1:6">
      <c r="A13" s="15" t="s">
        <v>185</v>
      </c>
      <c r="B13" s="14">
        <v>0</v>
      </c>
      <c r="C13" s="16">
        <v>1</v>
      </c>
      <c r="D13" s="16">
        <v>1</v>
      </c>
      <c r="E13" s="14">
        <f t="shared" si="0"/>
        <v>0</v>
      </c>
    </row>
    <row r="14" spans="1:6">
      <c r="A14" s="15" t="s">
        <v>187</v>
      </c>
      <c r="B14" s="14">
        <v>3200</v>
      </c>
      <c r="C14" s="16">
        <v>1</v>
      </c>
      <c r="D14" s="16">
        <v>1</v>
      </c>
      <c r="E14" s="14">
        <f t="shared" si="0"/>
        <v>3200</v>
      </c>
    </row>
    <row r="15" spans="1:6">
      <c r="A15" s="15" t="s">
        <v>189</v>
      </c>
      <c r="B15" s="14">
        <v>1210</v>
      </c>
      <c r="C15" s="16">
        <v>1</v>
      </c>
      <c r="D15" s="16">
        <v>1</v>
      </c>
      <c r="E15" s="14">
        <f t="shared" si="0"/>
        <v>1210</v>
      </c>
    </row>
    <row r="16" spans="1:6">
      <c r="A16" s="15" t="s">
        <v>190</v>
      </c>
      <c r="B16" s="14">
        <v>1500</v>
      </c>
      <c r="C16" s="16">
        <v>1</v>
      </c>
      <c r="D16" s="16">
        <v>1</v>
      </c>
      <c r="E16" s="14">
        <f t="shared" si="0"/>
        <v>1500</v>
      </c>
    </row>
    <row r="17" spans="1:5">
      <c r="A17" s="15" t="s">
        <v>195</v>
      </c>
      <c r="B17" s="14">
        <v>500</v>
      </c>
      <c r="C17" s="16">
        <v>1</v>
      </c>
      <c r="D17" s="16">
        <v>1</v>
      </c>
      <c r="E17" s="14">
        <f t="shared" si="0"/>
        <v>500</v>
      </c>
    </row>
    <row r="18" spans="1:5">
      <c r="A18" s="15" t="s">
        <v>201</v>
      </c>
      <c r="B18" s="14">
        <v>600</v>
      </c>
      <c r="C18" s="16">
        <v>1</v>
      </c>
      <c r="D18" s="16">
        <v>1</v>
      </c>
      <c r="E18" s="14">
        <f t="shared" si="0"/>
        <v>600</v>
      </c>
    </row>
    <row r="20" spans="1:5">
      <c r="D20" s="23" t="s">
        <v>171</v>
      </c>
      <c r="E20" s="24">
        <f>SUM(E5:E19)</f>
        <v>15112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E21"/>
  <sheetViews>
    <sheetView workbookViewId="0" xr3:uid="{44B22561-5205-5C8A-B808-2C70100D228F}">
      <selection activeCell="F15" sqref="F15"/>
    </sheetView>
  </sheetViews>
  <sheetFormatPr defaultColWidth="8.85546875" defaultRowHeight="15.7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>
      <c r="A1" s="6" t="s">
        <v>202</v>
      </c>
      <c r="B1" s="10"/>
      <c r="C1" s="7"/>
      <c r="D1" s="7"/>
      <c r="E1" s="5"/>
    </row>
    <row r="2" spans="1:5" ht="16.5">
      <c r="A2" s="1"/>
      <c r="B2" s="4"/>
      <c r="C2" s="9"/>
      <c r="D2" s="9"/>
      <c r="E2" s="4"/>
    </row>
    <row r="3" spans="1:5" ht="22.5" customHeight="1">
      <c r="A3" s="2" t="s">
        <v>3</v>
      </c>
      <c r="B3" s="11" t="s">
        <v>159</v>
      </c>
      <c r="C3" s="8" t="s">
        <v>5</v>
      </c>
      <c r="D3" s="8" t="s">
        <v>160</v>
      </c>
      <c r="E3" s="3" t="s">
        <v>161</v>
      </c>
    </row>
    <row r="4" spans="1:5">
      <c r="A4" s="17" t="s">
        <v>173</v>
      </c>
      <c r="B4" s="18"/>
      <c r="C4" s="19"/>
      <c r="D4" s="19"/>
      <c r="E4" s="20"/>
    </row>
    <row r="5" spans="1:5">
      <c r="A5" s="15" t="s">
        <v>174</v>
      </c>
      <c r="E5" s="14">
        <f>B5*C5*D5</f>
        <v>0</v>
      </c>
    </row>
    <row r="6" spans="1:5">
      <c r="A6" s="15" t="s">
        <v>175</v>
      </c>
      <c r="E6" s="14">
        <f t="shared" ref="E6:E19" si="0">B6*C6*D6</f>
        <v>0</v>
      </c>
    </row>
    <row r="7" spans="1:5">
      <c r="A7" s="17" t="s">
        <v>176</v>
      </c>
      <c r="B7" s="20"/>
      <c r="C7" s="21"/>
      <c r="D7" s="21"/>
      <c r="E7" s="20"/>
    </row>
    <row r="8" spans="1:5">
      <c r="A8" s="15" t="s">
        <v>177</v>
      </c>
      <c r="E8" s="14">
        <f t="shared" si="0"/>
        <v>0</v>
      </c>
    </row>
    <row r="9" spans="1:5">
      <c r="A9" s="15" t="s">
        <v>178</v>
      </c>
      <c r="E9" s="14">
        <f t="shared" si="0"/>
        <v>0</v>
      </c>
    </row>
    <row r="10" spans="1:5">
      <c r="A10" s="15" t="s">
        <v>179</v>
      </c>
      <c r="E10" s="14">
        <f t="shared" si="0"/>
        <v>0</v>
      </c>
    </row>
    <row r="11" spans="1:5">
      <c r="A11" s="15" t="s">
        <v>180</v>
      </c>
      <c r="B11" s="14">
        <v>2400</v>
      </c>
      <c r="C11" s="16">
        <v>1</v>
      </c>
      <c r="D11" s="16">
        <v>1</v>
      </c>
      <c r="E11" s="14">
        <f t="shared" si="0"/>
        <v>2400</v>
      </c>
    </row>
    <row r="12" spans="1:5">
      <c r="A12" s="17" t="s">
        <v>182</v>
      </c>
      <c r="B12" s="20"/>
      <c r="C12" s="21"/>
      <c r="D12" s="21"/>
      <c r="E12" s="20"/>
    </row>
    <row r="13" spans="1:5">
      <c r="A13" s="15" t="s">
        <v>183</v>
      </c>
      <c r="E13" s="14">
        <f t="shared" si="0"/>
        <v>0</v>
      </c>
    </row>
    <row r="14" spans="1:5">
      <c r="A14" s="15" t="s">
        <v>184</v>
      </c>
      <c r="B14" s="14">
        <v>900</v>
      </c>
      <c r="C14" s="16">
        <v>1</v>
      </c>
      <c r="D14" s="16">
        <v>1</v>
      </c>
      <c r="E14" s="14">
        <f t="shared" si="0"/>
        <v>900</v>
      </c>
    </row>
    <row r="15" spans="1:5">
      <c r="A15" s="15" t="s">
        <v>190</v>
      </c>
      <c r="B15" s="14">
        <v>750</v>
      </c>
      <c r="C15" s="16">
        <v>1</v>
      </c>
      <c r="D15" s="16">
        <v>1</v>
      </c>
      <c r="E15" s="14">
        <f t="shared" si="0"/>
        <v>750</v>
      </c>
    </row>
    <row r="16" spans="1:5">
      <c r="A16" s="15" t="s">
        <v>195</v>
      </c>
      <c r="B16" s="14">
        <v>500</v>
      </c>
      <c r="C16" s="16">
        <v>1</v>
      </c>
      <c r="D16" s="16">
        <v>1</v>
      </c>
      <c r="E16" s="14">
        <f t="shared" si="0"/>
        <v>500</v>
      </c>
    </row>
    <row r="17" spans="1:5">
      <c r="A17" s="15" t="s">
        <v>191</v>
      </c>
      <c r="E17" s="14">
        <f t="shared" si="0"/>
        <v>0</v>
      </c>
    </row>
    <row r="18" spans="1:5">
      <c r="A18" s="15" t="s">
        <v>192</v>
      </c>
      <c r="E18" s="14">
        <f t="shared" si="0"/>
        <v>0</v>
      </c>
    </row>
    <row r="19" spans="1:5">
      <c r="A19" s="15" t="s">
        <v>193</v>
      </c>
      <c r="E19" s="14">
        <f t="shared" si="0"/>
        <v>0</v>
      </c>
    </row>
    <row r="21" spans="1:5" ht="16.5">
      <c r="D21" s="23" t="s">
        <v>171</v>
      </c>
      <c r="E21" s="24">
        <f>SUM(E5:E20)</f>
        <v>4550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A86E871-9819-4765-A264-D79F83BDE406}"/>
</file>

<file path=customXml/itemProps2.xml><?xml version="1.0" encoding="utf-8"?>
<ds:datastoreItem xmlns:ds="http://schemas.openxmlformats.org/officeDocument/2006/customXml" ds:itemID="{48CB6006-FCB6-4D82-9162-B83AC24D05DE}"/>
</file>

<file path=customXml/itemProps3.xml><?xml version="1.0" encoding="utf-8"?>
<ds:datastoreItem xmlns:ds="http://schemas.openxmlformats.org/officeDocument/2006/customXml" ds:itemID="{27F166BD-827F-4F17-BE4E-D3853A6E3A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Chris Clay</cp:lastModifiedBy>
  <cp:revision/>
  <dcterms:created xsi:type="dcterms:W3CDTF">2017-03-07T16:56:09Z</dcterms:created>
  <dcterms:modified xsi:type="dcterms:W3CDTF">2017-05-07T17:25:17Z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