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5" i="1" l="1"/>
  <c r="B31" i="1" l="1"/>
  <c r="B32" i="1"/>
  <c r="B66" i="1"/>
  <c r="B67" i="1"/>
  <c r="B39" i="1"/>
  <c r="B65" i="1"/>
  <c r="B64" i="1"/>
  <c r="B63" i="1"/>
  <c r="B48" i="1"/>
  <c r="B47" i="1"/>
  <c r="B41" i="1"/>
  <c r="B25" i="1"/>
  <c r="B27" i="1" s="1"/>
  <c r="B24" i="1"/>
  <c r="B26" i="1" s="1"/>
  <c r="I25" i="1"/>
  <c r="I27" i="1" s="1"/>
  <c r="G25" i="1"/>
  <c r="G27" i="1" s="1"/>
  <c r="E25" i="1"/>
  <c r="E27" i="1" s="1"/>
  <c r="E24" i="1"/>
  <c r="I24" i="1"/>
  <c r="I26" i="1" s="1"/>
  <c r="G24" i="1"/>
  <c r="G26" i="1" s="1"/>
  <c r="E26" i="1" l="1"/>
  <c r="E28" i="1"/>
  <c r="B68" i="1"/>
  <c r="B43" i="1"/>
  <c r="B42" i="1"/>
  <c r="B49" i="1"/>
  <c r="B62" i="1"/>
  <c r="B40" i="1"/>
  <c r="B28" i="1"/>
  <c r="B6" i="1" s="1"/>
  <c r="B44" i="1" l="1"/>
  <c r="B69" i="1"/>
  <c r="B8" i="1" s="1"/>
  <c r="B54" i="1"/>
  <c r="B36" i="1"/>
  <c r="G28" i="1"/>
  <c r="B20" i="1"/>
  <c r="B5" i="1" s="1"/>
  <c r="I28" i="1"/>
  <c r="B56" i="1" l="1"/>
  <c r="B57" i="1" s="1"/>
  <c r="B58" i="1" s="1"/>
  <c r="B7" i="1" s="1"/>
  <c r="B10" i="1" s="1"/>
  <c r="I9" i="1"/>
  <c r="I10" i="1" s="1"/>
  <c r="B11" i="1" l="1"/>
</calcChain>
</file>

<file path=xl/sharedStrings.xml><?xml version="1.0" encoding="utf-8"?>
<sst xmlns="http://schemas.openxmlformats.org/spreadsheetml/2006/main" count="77" uniqueCount="73">
  <si>
    <t>Network Neighbourhood Touring</t>
  </si>
  <si>
    <t>Budget Outline</t>
  </si>
  <si>
    <t>Development</t>
  </si>
  <si>
    <t>Feb '16 - Sept'16</t>
  </si>
  <si>
    <t xml:space="preserve">Festival Production </t>
  </si>
  <si>
    <t>Development Phase</t>
  </si>
  <si>
    <t>Sub-Total</t>
  </si>
  <si>
    <t xml:space="preserve">Sub-Total Technical </t>
  </si>
  <si>
    <t>Crew - 2 crew; 10 days @ £120</t>
  </si>
  <si>
    <t>Sub-Total Festival Staff</t>
  </si>
  <si>
    <t xml:space="preserve">Festival Programming Fees - all inc </t>
  </si>
  <si>
    <t>Core NNT Team</t>
  </si>
  <si>
    <t>Programme Director - LY - Expenses - 18 month</t>
  </si>
  <si>
    <t>Sub-total</t>
  </si>
  <si>
    <t>Festival MarComms &amp; Box Office</t>
  </si>
  <si>
    <t xml:space="preserve">Marketing Campaign </t>
  </si>
  <si>
    <t>Remote Box Office Set-Up</t>
  </si>
  <si>
    <t>FOH Manager - 10 days @ £80</t>
  </si>
  <si>
    <t>Sub-Total Festival MarComms</t>
  </si>
  <si>
    <t xml:space="preserve">Technical Co-ordinator &amp; Venue Liaison - Sept '16 - Nov '17 - av 0.6 </t>
  </si>
  <si>
    <t>PROJECTED BOX OFFICE INCOME</t>
  </si>
  <si>
    <t>Production</t>
  </si>
  <si>
    <t>Av Net Tkt Price</t>
  </si>
  <si>
    <t>Attendance</t>
  </si>
  <si>
    <t>Totals</t>
  </si>
  <si>
    <t>Net Box Office Income</t>
  </si>
  <si>
    <t>FOH &amp; Box Office Team - 2 people, 10 days @ £40 per session</t>
  </si>
  <si>
    <t>Summary Expenditure</t>
  </si>
  <si>
    <t>Summary Income</t>
  </si>
  <si>
    <t>NNT Core Team</t>
  </si>
  <si>
    <t xml:space="preserve">Venue Hire </t>
  </si>
  <si>
    <t>Programming Consultation</t>
  </si>
  <si>
    <t>Programme Consultant / Promoter Liaison - monthly programming meetings - 1 year</t>
  </si>
  <si>
    <t>Photography / Filming / Documenting</t>
  </si>
  <si>
    <t>Four Venue Programming Teams of 2 - expenses 18 months prog meetings</t>
  </si>
  <si>
    <t>Contingency</t>
  </si>
  <si>
    <t>Funding - Spirit of 2012</t>
  </si>
  <si>
    <t>Funding  - Hull CCG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</si>
  <si>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</si>
  <si>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</si>
  <si>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</si>
  <si>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</si>
  <si>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</si>
  <si>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</si>
  <si>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>Consultation Admin / Engagement Tool / Travel</t>
  </si>
  <si>
    <t xml:space="preserve">February '17 Festival </t>
  </si>
  <si>
    <t>Core Marketing, Brand Dev; Venue Dressing Kits; Templates; Signage</t>
  </si>
  <si>
    <t>Core Marketing Campaigns, Graphic Design</t>
  </si>
  <si>
    <t xml:space="preserve">Evaluation </t>
  </si>
  <si>
    <t>MODEL: FOUR FESTIVALS IN THREE AREAS</t>
  </si>
  <si>
    <t>FESTIVAL DELIVERY</t>
  </si>
  <si>
    <t>Local Marketing &amp; Engagement Manager - 10 days @ £150</t>
  </si>
  <si>
    <t>Transport</t>
  </si>
  <si>
    <t>Total for One Festival in One Areas</t>
  </si>
  <si>
    <t>Total for One Festival in Three Areas</t>
  </si>
  <si>
    <t>Sub-Total Programme Fees</t>
  </si>
  <si>
    <t>Project Administrator - 18 months - 0.6 average</t>
  </si>
  <si>
    <t>Insurance, Licences, Finance Administration</t>
  </si>
  <si>
    <t>Total for Four Festivals throughout 2017 and Feb '18</t>
  </si>
  <si>
    <t>Festival Delivery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</si>
  <si>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</si>
  <si>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</si>
  <si>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</si>
  <si>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</si>
  <si>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</si>
  <si>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</si>
  <si>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</si>
  <si>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>Local Duty Tech Manager - 12 days @ £150</t>
  </si>
  <si>
    <t>Local Technical Apprentice - 12 days @ £50</t>
  </si>
  <si>
    <t>Local Marketing &amp; Engagement Apprentice - 10 days @ £50</t>
  </si>
  <si>
    <t xml:space="preserve">Venue Partner Network Go &amp; See Costs </t>
  </si>
  <si>
    <t>On site catering - 20 people, 10 days @£10</t>
  </si>
  <si>
    <t>NNT Local Programming Team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</si>
</sst>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5" borderId="2" xfId="0" applyFont="1" applyFill="1" applyBorder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0" fontId="2" fillId="0" borderId="2" xfId="0" applyFont="1" applyFill="1" applyBorder="1"/>
    <xf numFmtId="1" fontId="0" fillId="5" borderId="0" xfId="0" applyNumberFormat="1" applyFill="1"/>
    <xf numFmtId="1" fontId="2" fillId="5" borderId="2" xfId="0" applyNumberFormat="1" applyFont="1" applyFill="1" applyBorder="1"/>
    <xf numFmtId="1" fontId="2" fillId="0" borderId="2" xfId="0" applyNumberFormat="1" applyFont="1" applyFill="1" applyBorder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2" fillId="7" borderId="2" xfId="0" applyFont="1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lture%20Company/Projects/Network%20Neighbourhood/A_Project%20Plan/Programming/20160308%20Summary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24">
          <cell r="C24">
            <v>41700</v>
          </cell>
        </row>
      </sheetData>
      <sheetData sheetId="1">
        <row r="37">
          <cell r="B37">
            <v>22</v>
          </cell>
          <cell r="G37">
            <v>3390</v>
          </cell>
          <cell r="I37">
            <v>17183.333333333336</v>
          </cell>
        </row>
      </sheetData>
      <sheetData sheetId="2">
        <row r="18">
          <cell r="C18">
            <v>45500</v>
          </cell>
        </row>
      </sheetData>
      <sheetData sheetId="3">
        <row r="36">
          <cell r="B36">
            <v>24</v>
          </cell>
          <cell r="G36">
            <v>3817.5</v>
          </cell>
          <cell r="I36">
            <v>17631.25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1" workbookViewId="0">
      <selection activeCell="D35" sqref="D35"/>
    </sheetView>
  </sheetViews>
  <sheetFormatPr defaultRowHeight="15" x14ac:dyDescent="0.25"/>
  <cols>
    <col min="1" max="1" width="62.42578125" bestFit="1" customWidth="1"/>
    <col min="2" max="2" width="15.28515625" bestFit="1" customWidth="1"/>
    <col min="4" max="4" width="16.7109375" customWidth="1"/>
    <col min="5" max="5" width="19.140625" bestFit="1" customWidth="1"/>
    <col min="6" max="6" width="12.28515625" bestFit="1" customWidth="1"/>
    <col min="7" max="7" width="12.28515625" customWidth="1"/>
    <col min="8" max="8" width="15.140625" bestFit="1" customWidth="1"/>
    <col min="9" max="9" width="17.425781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4" t="s">
        <v>27</v>
      </c>
      <c r="B4" s="15"/>
      <c r="D4" s="14" t="s">
        <v>28</v>
      </c>
      <c r="E4" s="15"/>
      <c r="F4" s="15"/>
      <c r="G4" s="15"/>
      <c r="H4" s="15"/>
      <c r="I4" s="15"/>
    </row>
    <row r="5" spans="1:9" x14ac:dyDescent="0.25">
      <c r="A5" s="15" t="s">
        <v>2</v>
      </c>
      <c r="B5" s="15">
        <f>B20</f>
        <v>19250</v>
      </c>
      <c r="D5" s="14" t="s">
        <v>36</v>
      </c>
      <c r="E5" s="15"/>
      <c r="F5" s="15"/>
      <c r="G5" s="15"/>
      <c r="H5" s="15"/>
      <c r="I5" s="15">
        <v>150000</v>
      </c>
    </row>
    <row r="6" spans="1:9" x14ac:dyDescent="0.25">
      <c r="A6" s="15" t="s">
        <v>60</v>
      </c>
      <c r="B6" s="15">
        <f>B28</f>
        <v>174400</v>
      </c>
      <c r="D6" s="14" t="s">
        <v>37</v>
      </c>
      <c r="E6" s="15"/>
      <c r="F6" s="15"/>
      <c r="G6" s="15"/>
      <c r="H6" s="15"/>
      <c r="I6" s="15">
        <v>100000</v>
      </c>
    </row>
    <row r="7" spans="1:9" x14ac:dyDescent="0.25">
      <c r="A7" s="15" t="s">
        <v>59</v>
      </c>
      <c r="B7" s="15">
        <f>B58</f>
        <v>315600</v>
      </c>
      <c r="D7" s="14"/>
      <c r="E7" s="15"/>
      <c r="F7" s="15"/>
      <c r="G7" s="15"/>
      <c r="H7" s="15"/>
      <c r="I7" s="15"/>
    </row>
    <row r="8" spans="1:9" x14ac:dyDescent="0.25">
      <c r="A8" s="15" t="s">
        <v>29</v>
      </c>
      <c r="B8" s="15">
        <f>B69</f>
        <v>63900</v>
      </c>
      <c r="D8" s="14" t="s">
        <v>38</v>
      </c>
      <c r="E8" s="15"/>
      <c r="F8" s="15"/>
      <c r="G8" s="15"/>
      <c r="H8" s="15"/>
      <c r="I8" s="15">
        <v>265000</v>
      </c>
    </row>
    <row r="9" spans="1:9" x14ac:dyDescent="0.25">
      <c r="A9" s="15" t="s">
        <v>35</v>
      </c>
      <c r="B9" s="15">
        <v>11479</v>
      </c>
      <c r="D9" s="14" t="s">
        <v>39</v>
      </c>
      <c r="E9" s="15"/>
      <c r="F9" s="15"/>
      <c r="G9" s="15"/>
      <c r="H9" s="15"/>
      <c r="I9" s="26">
        <f>I28</f>
        <v>69629.166666666672</v>
      </c>
    </row>
    <row r="10" spans="1:9" ht="15.75" thickBot="1" x14ac:dyDescent="0.3">
      <c r="A10" s="24" t="s">
        <v>61</v>
      </c>
      <c r="B10" s="33">
        <f>SUM(B5:B9)</f>
        <v>584629</v>
      </c>
      <c r="D10" s="16" t="s">
        <v>62</v>
      </c>
      <c r="E10" s="16"/>
      <c r="F10" s="16"/>
      <c r="G10" s="16"/>
      <c r="H10" s="16"/>
      <c r="I10" s="27">
        <f>SUM(I5:I9)</f>
        <v>584629.16666666663</v>
      </c>
    </row>
    <row r="11" spans="1:9" s="12" customFormat="1" ht="15.75" thickBot="1" x14ac:dyDescent="0.3">
      <c r="A11" s="25" t="s">
        <v>65</v>
      </c>
      <c r="B11" s="28">
        <f>I10-B10</f>
        <v>0.16666666662786156</v>
      </c>
      <c r="D11"/>
      <c r="E11"/>
      <c r="F11"/>
      <c r="G11"/>
      <c r="H11"/>
      <c r="I11"/>
    </row>
    <row r="12" spans="1:9" s="12" customFormat="1" x14ac:dyDescent="0.25">
      <c r="A12" s="23"/>
      <c r="B12" s="23"/>
      <c r="D12"/>
      <c r="E12"/>
      <c r="F12"/>
      <c r="G12"/>
      <c r="H12"/>
      <c r="I12"/>
    </row>
    <row r="14" spans="1:9" x14ac:dyDescent="0.25">
      <c r="A14" s="7" t="s">
        <v>5</v>
      </c>
      <c r="B14" s="8" t="s">
        <v>3</v>
      </c>
    </row>
    <row r="15" spans="1:9" x14ac:dyDescent="0.25">
      <c r="A15" s="8" t="s">
        <v>44</v>
      </c>
      <c r="B15" s="8">
        <v>500</v>
      </c>
      <c r="D15" s="12"/>
      <c r="E15" s="12"/>
      <c r="F15" s="12"/>
      <c r="G15" s="12"/>
      <c r="H15" s="12"/>
      <c r="I15" s="12"/>
    </row>
    <row r="16" spans="1:9" x14ac:dyDescent="0.25">
      <c r="A16" s="9" t="s">
        <v>31</v>
      </c>
      <c r="B16" s="8">
        <v>2850</v>
      </c>
    </row>
    <row r="17" spans="1:9" x14ac:dyDescent="0.25">
      <c r="A17" s="9" t="s">
        <v>46</v>
      </c>
      <c r="B17" s="8">
        <v>10000</v>
      </c>
    </row>
    <row r="18" spans="1:9" x14ac:dyDescent="0.25">
      <c r="A18" s="9" t="s">
        <v>47</v>
      </c>
      <c r="B18" s="8">
        <v>5000</v>
      </c>
    </row>
    <row r="19" spans="1:9" x14ac:dyDescent="0.25">
      <c r="A19" s="8" t="s">
        <v>72</v>
      </c>
      <c r="B19" s="8">
        <v>900</v>
      </c>
    </row>
    <row r="20" spans="1:9" x14ac:dyDescent="0.25">
      <c r="A20" s="13" t="s">
        <v>6</v>
      </c>
      <c r="B20" s="13">
        <f>SUM(B15:B19)</f>
        <v>19250</v>
      </c>
    </row>
    <row r="22" spans="1:9" x14ac:dyDescent="0.25">
      <c r="A22" s="2" t="s">
        <v>49</v>
      </c>
      <c r="B22" s="3"/>
      <c r="D22" s="17" t="s">
        <v>20</v>
      </c>
      <c r="E22" s="18"/>
      <c r="F22" s="18"/>
      <c r="G22" s="18"/>
      <c r="H22" s="18"/>
      <c r="I22" s="18"/>
    </row>
    <row r="23" spans="1:9" x14ac:dyDescent="0.25">
      <c r="A23" s="3" t="s">
        <v>10</v>
      </c>
      <c r="B23" s="3"/>
      <c r="D23" s="18" t="s">
        <v>21</v>
      </c>
      <c r="E23" s="18" t="s">
        <v>40</v>
      </c>
      <c r="F23" s="18"/>
      <c r="G23" s="18" t="s">
        <v>23</v>
      </c>
      <c r="H23" s="18" t="s">
        <v>22</v>
      </c>
      <c r="I23" s="18" t="s">
        <v>25</v>
      </c>
    </row>
    <row r="24" spans="1:9" x14ac:dyDescent="0.25">
      <c r="A24" s="3" t="s">
        <v>45</v>
      </c>
      <c r="B24" s="3">
        <f>'[1]Feb Festival Programme'!$C$24</f>
        <v>41700</v>
      </c>
      <c r="D24" s="18" t="s">
        <v>45</v>
      </c>
      <c r="E24" s="18">
        <f>'[1]Feb Box Office Projection'!$B$37</f>
        <v>22</v>
      </c>
      <c r="F24" s="19"/>
      <c r="G24" s="20">
        <f>'[1]Feb Box Office Projection'!$G$37</f>
        <v>3390</v>
      </c>
      <c r="H24" s="18"/>
      <c r="I24" s="20">
        <f>'[1]Feb Box Office Projection'!$I$37</f>
        <v>17183.333333333336</v>
      </c>
    </row>
    <row r="25" spans="1:9" x14ac:dyDescent="0.25">
      <c r="A25" s="3" t="s">
        <v>41</v>
      </c>
      <c r="B25" s="3">
        <f>'[1]May Festival Programme'!$C$18</f>
        <v>45500</v>
      </c>
      <c r="D25" s="18" t="s">
        <v>41</v>
      </c>
      <c r="E25" s="20">
        <f>'[1]May Box Office Projection'!$B$36</f>
        <v>24</v>
      </c>
      <c r="F25" s="19"/>
      <c r="G25" s="20">
        <f>'[1]May Box Office Projection'!$G$36</f>
        <v>3817.5</v>
      </c>
      <c r="H25" s="18"/>
      <c r="I25" s="20">
        <f>'[1]May Box Office Projection'!$I$36</f>
        <v>17631.25</v>
      </c>
    </row>
    <row r="26" spans="1:9" x14ac:dyDescent="0.25">
      <c r="A26" s="3" t="s">
        <v>42</v>
      </c>
      <c r="B26" s="3">
        <f>B24</f>
        <v>41700</v>
      </c>
      <c r="D26" s="18" t="s">
        <v>42</v>
      </c>
      <c r="E26" s="18">
        <f>E24:I24</f>
        <v>22</v>
      </c>
      <c r="F26" s="19"/>
      <c r="G26" s="18">
        <f>G24:K24</f>
        <v>3390</v>
      </c>
      <c r="H26" s="18"/>
      <c r="I26" s="20">
        <f>I24:M24</f>
        <v>17183.333333333336</v>
      </c>
    </row>
    <row r="27" spans="1:9" x14ac:dyDescent="0.25">
      <c r="A27" s="3" t="s">
        <v>43</v>
      </c>
      <c r="B27" s="3">
        <f>B25</f>
        <v>45500</v>
      </c>
      <c r="D27" s="18" t="s">
        <v>43</v>
      </c>
      <c r="E27" s="20">
        <f>E25</f>
        <v>24</v>
      </c>
      <c r="F27" s="19"/>
      <c r="G27" s="20">
        <f>G25</f>
        <v>3817.5</v>
      </c>
      <c r="H27" s="18"/>
      <c r="I27" s="20">
        <f>I25</f>
        <v>17631.25</v>
      </c>
    </row>
    <row r="28" spans="1:9" ht="15.75" thickBot="1" x14ac:dyDescent="0.3">
      <c r="A28" s="4" t="s">
        <v>55</v>
      </c>
      <c r="B28" s="4">
        <f>SUM(B24:B27)</f>
        <v>174400</v>
      </c>
      <c r="D28" s="21" t="s">
        <v>24</v>
      </c>
      <c r="E28" s="21">
        <f>SUM(E24:E27)</f>
        <v>92</v>
      </c>
      <c r="F28" s="21"/>
      <c r="G28" s="21">
        <f>SUM(G24:G27)</f>
        <v>14415</v>
      </c>
      <c r="H28" s="21"/>
      <c r="I28" s="22">
        <f>SUM(I24:I27)</f>
        <v>69629.166666666672</v>
      </c>
    </row>
    <row r="29" spans="1:9" s="12" customFormat="1" x14ac:dyDescent="0.25"/>
    <row r="30" spans="1:9" s="12" customFormat="1" x14ac:dyDescent="0.25">
      <c r="A30" s="29" t="s">
        <v>50</v>
      </c>
      <c r="B30" s="30"/>
    </row>
    <row r="31" spans="1:9" x14ac:dyDescent="0.25">
      <c r="A31" s="30" t="s">
        <v>30</v>
      </c>
      <c r="B31" s="30">
        <f>7*400</f>
        <v>2800</v>
      </c>
    </row>
    <row r="32" spans="1:9" x14ac:dyDescent="0.25">
      <c r="A32" s="30" t="s">
        <v>64</v>
      </c>
      <c r="B32" s="30">
        <f>10*700</f>
        <v>7000</v>
      </c>
    </row>
    <row r="33" spans="1:2" x14ac:dyDescent="0.25">
      <c r="A33" s="30" t="s">
        <v>63</v>
      </c>
      <c r="B33" s="30">
        <v>700</v>
      </c>
    </row>
    <row r="34" spans="1:2" x14ac:dyDescent="0.25">
      <c r="A34" s="30" t="s">
        <v>52</v>
      </c>
      <c r="B34" s="30">
        <v>500</v>
      </c>
    </row>
    <row r="35" spans="1:2" x14ac:dyDescent="0.25">
      <c r="A35" s="30" t="s">
        <v>71</v>
      </c>
      <c r="B35" s="30">
        <f>20*10*10</f>
        <v>2000</v>
      </c>
    </row>
    <row r="36" spans="1:2" x14ac:dyDescent="0.25">
      <c r="A36" s="31" t="s">
        <v>7</v>
      </c>
      <c r="B36" s="31">
        <f>SUM(B31:B35)</f>
        <v>13000</v>
      </c>
    </row>
    <row r="37" spans="1:2" x14ac:dyDescent="0.25">
      <c r="A37" s="30"/>
      <c r="B37" s="30"/>
    </row>
    <row r="38" spans="1:2" x14ac:dyDescent="0.25">
      <c r="A38" s="30" t="s">
        <v>4</v>
      </c>
      <c r="B38" s="30"/>
    </row>
    <row r="39" spans="1:2" x14ac:dyDescent="0.25">
      <c r="A39" s="30" t="s">
        <v>67</v>
      </c>
      <c r="B39" s="30">
        <f>12*150</f>
        <v>1800</v>
      </c>
    </row>
    <row r="40" spans="1:2" x14ac:dyDescent="0.25">
      <c r="A40" s="30" t="s">
        <v>8</v>
      </c>
      <c r="B40" s="30">
        <f>2*10*120</f>
        <v>2400</v>
      </c>
    </row>
    <row r="41" spans="1:2" x14ac:dyDescent="0.25">
      <c r="A41" s="30" t="s">
        <v>68</v>
      </c>
      <c r="B41" s="30">
        <f>12*50</f>
        <v>600</v>
      </c>
    </row>
    <row r="42" spans="1:2" x14ac:dyDescent="0.25">
      <c r="A42" s="30" t="s">
        <v>17</v>
      </c>
      <c r="B42" s="30">
        <f>10*80</f>
        <v>800</v>
      </c>
    </row>
    <row r="43" spans="1:2" x14ac:dyDescent="0.25">
      <c r="A43" s="30" t="s">
        <v>26</v>
      </c>
      <c r="B43" s="30">
        <f>10*2*40</f>
        <v>800</v>
      </c>
    </row>
    <row r="44" spans="1:2" x14ac:dyDescent="0.25">
      <c r="A44" s="31" t="s">
        <v>9</v>
      </c>
      <c r="B44" s="31">
        <f>SUM(B39:B43)</f>
        <v>6400</v>
      </c>
    </row>
    <row r="45" spans="1:2" x14ac:dyDescent="0.25">
      <c r="A45" s="30"/>
      <c r="B45" s="30"/>
    </row>
    <row r="46" spans="1:2" x14ac:dyDescent="0.25">
      <c r="A46" s="30" t="s">
        <v>14</v>
      </c>
      <c r="B46" s="30"/>
    </row>
    <row r="47" spans="1:2" x14ac:dyDescent="0.25">
      <c r="A47" s="30" t="s">
        <v>51</v>
      </c>
      <c r="B47" s="30">
        <f>10*150</f>
        <v>1500</v>
      </c>
    </row>
    <row r="48" spans="1:2" x14ac:dyDescent="0.25">
      <c r="A48" s="30" t="s">
        <v>69</v>
      </c>
      <c r="B48" s="30">
        <f>10*50</f>
        <v>500</v>
      </c>
    </row>
    <row r="49" spans="1:9" x14ac:dyDescent="0.25">
      <c r="A49" s="30" t="s">
        <v>15</v>
      </c>
      <c r="B49" s="30">
        <f>7*500</f>
        <v>3500</v>
      </c>
    </row>
    <row r="50" spans="1:9" x14ac:dyDescent="0.25">
      <c r="A50" s="30" t="s">
        <v>66</v>
      </c>
      <c r="B50" s="30">
        <v>550</v>
      </c>
    </row>
    <row r="51" spans="1:9" x14ac:dyDescent="0.25">
      <c r="A51" s="30" t="s">
        <v>16</v>
      </c>
      <c r="B51" s="30">
        <v>350</v>
      </c>
    </row>
    <row r="52" spans="1:9" x14ac:dyDescent="0.25">
      <c r="A52" s="30" t="s">
        <v>33</v>
      </c>
      <c r="B52" s="30">
        <v>500</v>
      </c>
    </row>
    <row r="53" spans="1:9" x14ac:dyDescent="0.25">
      <c r="A53" s="30" t="s">
        <v>48</v>
      </c>
      <c r="B53" s="30">
        <v>250</v>
      </c>
    </row>
    <row r="54" spans="1:9" x14ac:dyDescent="0.25">
      <c r="A54" s="31" t="s">
        <v>18</v>
      </c>
      <c r="B54" s="31">
        <f>SUM(B47:B52)</f>
        <v>6900</v>
      </c>
    </row>
    <row r="55" spans="1:9" x14ac:dyDescent="0.25">
      <c r="A55" s="30"/>
      <c r="B55" s="30"/>
    </row>
    <row r="56" spans="1:9" x14ac:dyDescent="0.25">
      <c r="A56" s="31" t="s">
        <v>53</v>
      </c>
      <c r="B56" s="31">
        <f>SUM(B54+B44+B36)</f>
        <v>26300</v>
      </c>
      <c r="D56" s="34"/>
      <c r="E56" s="34"/>
      <c r="F56" s="34"/>
      <c r="G56" s="34"/>
      <c r="H56" s="34"/>
      <c r="I56" s="34"/>
    </row>
    <row r="57" spans="1:9" x14ac:dyDescent="0.25">
      <c r="A57" s="31" t="s">
        <v>54</v>
      </c>
      <c r="B57" s="31">
        <f>B56*3</f>
        <v>78900</v>
      </c>
      <c r="D57" s="34"/>
      <c r="E57" s="34"/>
      <c r="F57" s="34"/>
      <c r="G57" s="34"/>
      <c r="H57" s="34"/>
      <c r="I57" s="34"/>
    </row>
    <row r="58" spans="1:9" ht="15.75" thickBot="1" x14ac:dyDescent="0.3">
      <c r="A58" s="32" t="s">
        <v>58</v>
      </c>
      <c r="B58" s="32">
        <f>B57*4</f>
        <v>315600</v>
      </c>
      <c r="D58" s="35"/>
      <c r="E58" s="35"/>
      <c r="F58" s="35"/>
      <c r="G58" s="35"/>
      <c r="H58" s="35"/>
      <c r="I58" s="35"/>
    </row>
    <row r="59" spans="1:9" x14ac:dyDescent="0.25">
      <c r="A59" s="10"/>
      <c r="B59" s="10"/>
    </row>
    <row r="61" spans="1:9" x14ac:dyDescent="0.25">
      <c r="A61" s="5" t="s">
        <v>11</v>
      </c>
      <c r="B61" s="6"/>
    </row>
    <row r="62" spans="1:9" x14ac:dyDescent="0.25">
      <c r="A62" s="6" t="s">
        <v>12</v>
      </c>
      <c r="B62" s="6">
        <f>18*100</f>
        <v>1800</v>
      </c>
    </row>
    <row r="63" spans="1:9" x14ac:dyDescent="0.25">
      <c r="A63" s="6" t="s">
        <v>32</v>
      </c>
      <c r="B63" s="6">
        <f>600*12</f>
        <v>7200</v>
      </c>
    </row>
    <row r="64" spans="1:9" x14ac:dyDescent="0.25">
      <c r="A64" s="6" t="s">
        <v>19</v>
      </c>
      <c r="B64" s="6">
        <f>(15*(32000/12))*0.6</f>
        <v>24000</v>
      </c>
    </row>
    <row r="65" spans="1:2" x14ac:dyDescent="0.25">
      <c r="A65" s="6" t="s">
        <v>56</v>
      </c>
      <c r="B65" s="6">
        <f>((18*(25000/12))*0.6)</f>
        <v>22500</v>
      </c>
    </row>
    <row r="66" spans="1:2" x14ac:dyDescent="0.25">
      <c r="A66" s="6" t="s">
        <v>34</v>
      </c>
      <c r="B66" s="6">
        <f>3*2*18*25</f>
        <v>2700</v>
      </c>
    </row>
    <row r="67" spans="1:2" x14ac:dyDescent="0.25">
      <c r="A67" s="6" t="s">
        <v>70</v>
      </c>
      <c r="B67" s="6">
        <f>18*3*50</f>
        <v>2700</v>
      </c>
    </row>
    <row r="68" spans="1:2" x14ac:dyDescent="0.25">
      <c r="A68" s="6" t="s">
        <v>57</v>
      </c>
      <c r="B68" s="6">
        <f>4*3*250</f>
        <v>3000</v>
      </c>
    </row>
    <row r="69" spans="1:2" x14ac:dyDescent="0.25">
      <c r="A69" s="11" t="s">
        <v>13</v>
      </c>
      <c r="B69" s="11">
        <f>SUM(B62:B68)</f>
        <v>63900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991B76-9AFE-417C-9343-2402C09BE272}"/>
</file>

<file path=customXml/itemProps2.xml><?xml version="1.0" encoding="utf-8"?>
<ds:datastoreItem xmlns:ds="http://schemas.openxmlformats.org/officeDocument/2006/customXml" ds:itemID="{D9B9CFA9-8C3E-4A1D-81EF-C5DD4D74738A}"/>
</file>

<file path=customXml/itemProps3.xml><?xml version="1.0" encoding="utf-8"?>
<ds:datastoreItem xmlns:ds="http://schemas.openxmlformats.org/officeDocument/2006/customXml" ds:itemID="{2BB6AC44-B8B3-4B46-9128-B05DD2447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2016-03-05T23:05:43Z</dcterms:created>
  <dcterms:modified xsi:type="dcterms:W3CDTF">2016-03-15T13:21:29Z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